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9390" windowHeight="4455" tabRatio="908" firstSheet="3" activeTab="5"/>
  </bookViews>
  <sheets>
    <sheet name="PRECAMPAÑA 30 seg" sheetId="1" state="hidden" r:id="rId1"/>
    <sheet name="TV" sheetId="2" state="hidden" r:id="rId2"/>
    <sheet name="Hoja3" sheetId="3" state="hidden" r:id="rId3"/>
    <sheet name="PREMISAS" sheetId="4" r:id="rId4"/>
    <sheet name="PRECAMPAÑA 30 SEGUNDOS" sheetId="5" r:id="rId5"/>
    <sheet name="EJ PAUTA 36 DIAS" sheetId="6" r:id="rId6"/>
  </sheets>
  <definedNames>
    <definedName name="_xlnm.Print_Area" localSheetId="5">'EJ PAUTA 36 DIAS'!$A$1:$AL$31</definedName>
    <definedName name="_xlnm.Print_Area" localSheetId="0">'PRECAMPAÑA 30 seg'!$A$1:$H$15</definedName>
    <definedName name="_xlnm.Print_Area" localSheetId="4">'PRECAMPAÑA 30 SEGUNDOS'!$A$1:$H$13</definedName>
    <definedName name="_xlnm.Print_Area" localSheetId="3">'PREMISAS'!$A$1:$G$24</definedName>
  </definedNames>
  <calcPr fullCalcOnLoad="1"/>
</workbook>
</file>

<file path=xl/sharedStrings.xml><?xml version="1.0" encoding="utf-8"?>
<sst xmlns="http://schemas.openxmlformats.org/spreadsheetml/2006/main" count="603" uniqueCount="84">
  <si>
    <t>PAN</t>
  </si>
  <si>
    <t>8’238,392</t>
  </si>
  <si>
    <t>37.06% (37%)</t>
  </si>
  <si>
    <t>PRI-PVEM</t>
  </si>
  <si>
    <t>41.73% (42%)</t>
  </si>
  <si>
    <t>PRD-PT-CONV</t>
  </si>
  <si>
    <t>21.21% (21%)</t>
  </si>
  <si>
    <t>SUBTOTAL</t>
  </si>
  <si>
    <t>22’231,218</t>
  </si>
  <si>
    <t>100% (100%)</t>
  </si>
  <si>
    <t>ASC</t>
  </si>
  <si>
    <t>NA</t>
  </si>
  <si>
    <t>TOTAL</t>
  </si>
  <si>
    <t>Promocionales que le corresponde a cada partido político</t>
  </si>
  <si>
    <t>Votación 2003 Elección de Diputados de Mayoría Relativa (millones)*</t>
  </si>
  <si>
    <t>* Fuente Sentencia SUP-REC-057/2003, del TEPJ</t>
  </si>
  <si>
    <t>Partido o Coalición</t>
  </si>
  <si>
    <t xml:space="preserve">4%
Correspondiente a cada partido político sin representación en el Congreso de la Unión </t>
  </si>
  <si>
    <t xml:space="preserve">9’276,958 </t>
  </si>
  <si>
    <t xml:space="preserve">4’715,868 </t>
  </si>
  <si>
    <t xml:space="preserve">220 (1) </t>
  </si>
  <si>
    <t>571 (1) 572</t>
  </si>
  <si>
    <t>324 (1) 325</t>
  </si>
  <si>
    <t>546 (1) 547</t>
  </si>
  <si>
    <t>TOTAL DE HORAS A DISTRIBUIR
200 hrs. = 2,400 promocionales</t>
  </si>
  <si>
    <t>192 promocionales
8% (2 partidos)</t>
  </si>
  <si>
    <t>92%
2,208 Promocionales</t>
  </si>
  <si>
    <t>30% Distribución Igualitaria
(662 promocionales)</t>
  </si>
  <si>
    <t>70% Distribución Proporcional
(1,545 promocionales)
% Fuerza Electoral de los partidos con Representación en el Congreso de la unión</t>
  </si>
  <si>
    <t>192 promocionales</t>
  </si>
  <si>
    <t>2,400 promocionales</t>
  </si>
  <si>
    <t>PRI</t>
  </si>
  <si>
    <t>PRD</t>
  </si>
  <si>
    <t>PT</t>
  </si>
  <si>
    <t>PVEM</t>
  </si>
  <si>
    <t>Promocionales que le corresponde a cada partido político
(A + C)</t>
  </si>
  <si>
    <t>Fracciones de promocionales sobrantes del 30% igualitario</t>
  </si>
  <si>
    <t>Fracciones de promocionales sobrantes del 70% proporcional</t>
  </si>
  <si>
    <t>Porcentaje correspondiente al 70%
(resultados de la última Elección de Diputados Locales)</t>
  </si>
  <si>
    <t>Partido Acción Nacional</t>
  </si>
  <si>
    <t>Partido Revolucionario Institucional</t>
  </si>
  <si>
    <t>Partido de la Revolución Democrática</t>
  </si>
  <si>
    <t>Partido del Trabajo</t>
  </si>
  <si>
    <t>Partido Verde Ecologista de México</t>
  </si>
  <si>
    <t>Convergencia</t>
  </si>
  <si>
    <t>Partido Nueva Alianza</t>
  </si>
  <si>
    <t>Partido Socialdemócrata</t>
  </si>
  <si>
    <t>MINUTOS</t>
  </si>
  <si>
    <t>30 segundos</t>
  </si>
  <si>
    <t>1 minuto</t>
  </si>
  <si>
    <t>2 minutos</t>
  </si>
  <si>
    <t>PROMOCIONALES DIARIOS</t>
  </si>
  <si>
    <t>PRECAMPAÑA</t>
  </si>
  <si>
    <t>DURACIÓN
PARTIDOS</t>
  </si>
  <si>
    <t>DIAS</t>
  </si>
  <si>
    <t>PROMOCIONALES PERIODO</t>
  </si>
  <si>
    <t>En precampaña no hay promocionales de 2 minutos</t>
  </si>
  <si>
    <t>Promocionales aplicando la clausula de maximización</t>
  </si>
  <si>
    <t>PROMOCIONALES PRECAMPAÑA</t>
  </si>
  <si>
    <t>30 SEGUNDOS</t>
  </si>
  <si>
    <t>CONV</t>
  </si>
  <si>
    <t>PSD</t>
  </si>
  <si>
    <t>PORCENTAJE DE VOTACIÓN</t>
  </si>
  <si>
    <t>PARTIDOS</t>
  </si>
  <si>
    <t>ENTIDAD</t>
  </si>
  <si>
    <t>08:00 - 09:00</t>
  </si>
  <si>
    <t>09:00 - 10:00</t>
  </si>
  <si>
    <t>20:00 - 21:00</t>
  </si>
  <si>
    <t>14:00 - 15:00</t>
  </si>
  <si>
    <t>15:00 - 16:00</t>
  </si>
  <si>
    <t>17:00 - 18:00</t>
  </si>
  <si>
    <t>19:00 - 20:00</t>
  </si>
  <si>
    <t>NETOS POR DÍA</t>
  </si>
  <si>
    <t>TOTAL 
CON
 FRACCIONES</t>
  </si>
  <si>
    <t>FRACCIONES
REMANENTES 
POR DIA</t>
  </si>
  <si>
    <t>TOTAL DE FALTANTES DE ACUERDO A LOS REMANENTES EN EL PERIODO DE 30 DIAS</t>
  </si>
  <si>
    <t>SONORA</t>
  </si>
  <si>
    <t>FEBRERO</t>
  </si>
  <si>
    <t>MARZO</t>
  </si>
  <si>
    <t>TOTAL 36 DIAS</t>
  </si>
  <si>
    <t>36 DIAS (DE LOS 40) DE PAUTA DE PRECAMAPAÑA DE GOBERNADOR COMPRENDIDA DENTRO DEL PERÍODO DE PRECAMPAÑA FEDERAL</t>
  </si>
  <si>
    <t xml:space="preserve"> </t>
  </si>
  <si>
    <t>VACIO</t>
  </si>
  <si>
    <t xml:space="preserve">PATRÓN DE PAUTA DE SPOT DE 30 SEGUNDOS DE LA PRECAMPAÑA LOCAL, DE LOS 8 PARTIDOS POLITICOS ACREDITADOS EN SONORA,  COLOCADOS DENTRO DE LOS 7 SEGMENTOS DE TIEMPO QUE ASIGNÓ EL COMITÉ DE RADIO Y TELEVISIÓN, EN SU VIGESIMA QUINTA SESIÓN ORDINARIA, PARA TAL EFECTO 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</si>
</sst>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"/>
    <numFmt numFmtId="165" formatCode="0.00000000000000"/>
  </numFmts>
  <fonts count="34"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name val="Arial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0"/>
      <color indexed="10"/>
      <name val="Calibri"/>
      <family val="2"/>
    </font>
    <font>
      <sz val="10"/>
      <name val="Calibri"/>
      <family val="2"/>
    </font>
    <font>
      <sz val="10"/>
      <color indexed="13"/>
      <name val="Calibri"/>
      <family val="2"/>
    </font>
    <font>
      <b/>
      <sz val="10"/>
      <name val="Calibri"/>
      <family val="2"/>
    </font>
    <font>
      <b/>
      <sz val="10"/>
      <color indexed="60"/>
      <name val="Calibri"/>
      <family val="2"/>
    </font>
    <font>
      <b/>
      <sz val="10"/>
      <color indexed="10"/>
      <name val="Calibri"/>
      <family val="2"/>
    </font>
    <font>
      <b/>
      <sz val="10"/>
      <color indexed="1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sz val="12"/>
      <name val="Arial"/>
      <family val="0"/>
    </font>
    <font>
      <b/>
      <sz val="12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sz val="11"/>
      <color indexed="13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8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>
        <color indexed="63"/>
      </right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17" fillId="4" borderId="0" applyNumberFormat="0" applyBorder="0" applyAlignment="0" applyProtection="0"/>
    <xf numFmtId="0" fontId="22" fillId="16" borderId="1" applyNumberFormat="0" applyAlignment="0" applyProtection="0"/>
    <xf numFmtId="0" fontId="24" fillId="17" borderId="2" applyNumberFormat="0" applyAlignment="0" applyProtection="0"/>
    <xf numFmtId="0" fontId="23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1" borderId="0" applyNumberFormat="0" applyBorder="0" applyAlignment="0" applyProtection="0"/>
    <xf numFmtId="0" fontId="20" fillId="7" borderId="1" applyNumberFormat="0" applyAlignment="0" applyProtection="0"/>
    <xf numFmtId="0" fontId="18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1" fillId="16" borderId="5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4" fillId="0" borderId="9" applyNumberFormat="0" applyFill="0" applyAlignment="0" applyProtection="0"/>
  </cellStyleXfs>
  <cellXfs count="12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0" fontId="1" fillId="16" borderId="10" xfId="0" applyFont="1" applyFill="1" applyBorder="1" applyAlignment="1">
      <alignment horizontal="center" vertical="top" wrapText="1"/>
    </xf>
    <xf numFmtId="9" fontId="1" fillId="16" borderId="10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2" fontId="1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0" fontId="1" fillId="17" borderId="10" xfId="0" applyFont="1" applyFill="1" applyBorder="1" applyAlignment="1">
      <alignment horizontal="justify" vertical="center" wrapText="1"/>
    </xf>
    <xf numFmtId="164" fontId="1" fillId="17" borderId="10" xfId="0" applyNumberFormat="1" applyFont="1" applyFill="1" applyBorder="1" applyAlignment="1">
      <alignment horizontal="center" vertical="center" wrapText="1"/>
    </xf>
    <xf numFmtId="0" fontId="1" fillId="17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center" wrapText="1"/>
    </xf>
    <xf numFmtId="0" fontId="1" fillId="16" borderId="10" xfId="0" applyFont="1" applyFill="1" applyBorder="1" applyAlignment="1">
      <alignment horizontal="center" vertical="center" wrapText="1"/>
    </xf>
    <xf numFmtId="2" fontId="1" fillId="17" borderId="10" xfId="0" applyNumberFormat="1" applyFont="1" applyFill="1" applyBorder="1" applyAlignment="1">
      <alignment horizontal="center" vertical="center" wrapText="1"/>
    </xf>
    <xf numFmtId="0" fontId="4" fillId="17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17" borderId="10" xfId="0" applyFill="1" applyBorder="1" applyAlignment="1">
      <alignment horizontal="center" vertical="center" wrapText="1"/>
    </xf>
    <xf numFmtId="0" fontId="4" fillId="17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17" borderId="10" xfId="0" applyFont="1" applyFill="1" applyBorder="1" applyAlignment="1">
      <alignment vertical="center" wrapText="1"/>
    </xf>
    <xf numFmtId="0" fontId="3" fillId="0" borderId="0" xfId="0" applyFont="1" applyAlignment="1">
      <alignment horizontal="right"/>
    </xf>
    <xf numFmtId="0" fontId="7" fillId="24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3" fillId="0" borderId="0" xfId="0" applyFont="1" applyAlignment="1">
      <alignment wrapText="1"/>
    </xf>
    <xf numFmtId="0" fontId="2" fillId="0" borderId="0" xfId="52">
      <alignment/>
      <protection/>
    </xf>
    <xf numFmtId="0" fontId="2" fillId="0" borderId="0" xfId="52" applyBorder="1">
      <alignment/>
      <protection/>
    </xf>
    <xf numFmtId="0" fontId="3" fillId="0" borderId="0" xfId="52" applyFont="1" applyBorder="1">
      <alignment/>
      <protection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25" borderId="10" xfId="0" applyFill="1" applyBorder="1" applyAlignment="1">
      <alignment/>
    </xf>
    <xf numFmtId="0" fontId="0" fillId="0" borderId="10" xfId="0" applyBorder="1" applyAlignment="1">
      <alignment/>
    </xf>
    <xf numFmtId="0" fontId="0" fillId="26" borderId="10" xfId="0" applyFill="1" applyBorder="1" applyAlignment="1">
      <alignment/>
    </xf>
    <xf numFmtId="0" fontId="0" fillId="15" borderId="10" xfId="0" applyFill="1" applyBorder="1" applyAlignment="1">
      <alignment/>
    </xf>
    <xf numFmtId="0" fontId="0" fillId="27" borderId="10" xfId="0" applyFill="1" applyBorder="1" applyAlignment="1">
      <alignment/>
    </xf>
    <xf numFmtId="0" fontId="0" fillId="5" borderId="10" xfId="0" applyFill="1" applyBorder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9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30" fillId="17" borderId="10" xfId="52" applyFont="1" applyFill="1" applyBorder="1">
      <alignment/>
      <protection/>
    </xf>
    <xf numFmtId="0" fontId="0" fillId="25" borderId="10" xfId="0" applyFill="1" applyBorder="1" applyAlignment="1">
      <alignment/>
    </xf>
    <xf numFmtId="0" fontId="0" fillId="15" borderId="10" xfId="0" applyFill="1" applyBorder="1" applyAlignment="1">
      <alignment/>
    </xf>
    <xf numFmtId="0" fontId="0" fillId="5" borderId="10" xfId="0" applyFill="1" applyBorder="1" applyAlignment="1">
      <alignment/>
    </xf>
    <xf numFmtId="0" fontId="7" fillId="26" borderId="10" xfId="52" applyFont="1" applyFill="1" applyBorder="1">
      <alignment/>
      <protection/>
    </xf>
    <xf numFmtId="0" fontId="6" fillId="0" borderId="10" xfId="52" applyFont="1" applyFill="1" applyBorder="1">
      <alignment/>
      <protection/>
    </xf>
    <xf numFmtId="0" fontId="7" fillId="27" borderId="10" xfId="52" applyFont="1" applyFill="1" applyBorder="1">
      <alignment/>
      <protection/>
    </xf>
    <xf numFmtId="0" fontId="7" fillId="12" borderId="10" xfId="52" applyFont="1" applyFill="1" applyBorder="1">
      <alignment/>
      <protection/>
    </xf>
    <xf numFmtId="0" fontId="8" fillId="19" borderId="10" xfId="52" applyFont="1" applyFill="1" applyBorder="1">
      <alignment/>
      <protection/>
    </xf>
    <xf numFmtId="0" fontId="7" fillId="28" borderId="10" xfId="52" applyFont="1" applyFill="1" applyBorder="1">
      <alignment/>
      <protection/>
    </xf>
    <xf numFmtId="0" fontId="7" fillId="29" borderId="10" xfId="52" applyFont="1" applyFill="1" applyBorder="1">
      <alignment/>
      <protection/>
    </xf>
    <xf numFmtId="0" fontId="0" fillId="28" borderId="10" xfId="0" applyFill="1" applyBorder="1" applyAlignment="1">
      <alignment/>
    </xf>
    <xf numFmtId="0" fontId="33" fillId="19" borderId="10" xfId="0" applyFont="1" applyFill="1" applyBorder="1" applyAlignment="1">
      <alignment/>
    </xf>
    <xf numFmtId="0" fontId="25" fillId="0" borderId="10" xfId="0" applyFont="1" applyFill="1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0" fontId="1" fillId="16" borderId="10" xfId="0" applyFont="1" applyFill="1" applyBorder="1" applyAlignment="1">
      <alignment horizontal="center" vertical="top" wrapText="1"/>
    </xf>
    <xf numFmtId="0" fontId="1" fillId="16" borderId="11" xfId="0" applyFont="1" applyFill="1" applyBorder="1" applyAlignment="1">
      <alignment horizontal="center" vertical="top" wrapText="1"/>
    </xf>
    <xf numFmtId="0" fontId="1" fillId="16" borderId="12" xfId="0" applyFont="1" applyFill="1" applyBorder="1" applyAlignment="1">
      <alignment horizontal="center" vertical="top" wrapText="1"/>
    </xf>
    <xf numFmtId="9" fontId="1" fillId="16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/>
    </xf>
    <xf numFmtId="0" fontId="4" fillId="17" borderId="1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0" fillId="17" borderId="10" xfId="0" applyFill="1" applyBorder="1" applyAlignment="1" applyProtection="1">
      <alignment horizontal="center" vertical="center"/>
      <protection/>
    </xf>
    <xf numFmtId="0" fontId="4" fillId="17" borderId="13" xfId="0" applyFont="1" applyFill="1" applyBorder="1" applyAlignment="1">
      <alignment horizontal="center" vertical="center"/>
    </xf>
    <xf numFmtId="0" fontId="4" fillId="17" borderId="14" xfId="0" applyFont="1" applyFill="1" applyBorder="1" applyAlignment="1">
      <alignment horizontal="center" vertical="center"/>
    </xf>
    <xf numFmtId="0" fontId="4" fillId="17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4" fillId="17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4" fillId="17" borderId="13" xfId="0" applyFont="1" applyFill="1" applyBorder="1" applyAlignment="1">
      <alignment horizontal="center" vertical="center" wrapText="1"/>
    </xf>
    <xf numFmtId="0" fontId="4" fillId="17" borderId="19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4" fillId="17" borderId="10" xfId="0" applyFont="1" applyFill="1" applyBorder="1" applyAlignment="1">
      <alignment horizontal="center" vertical="center"/>
    </xf>
    <xf numFmtId="0" fontId="4" fillId="17" borderId="10" xfId="0" applyFont="1" applyFill="1" applyBorder="1" applyAlignment="1">
      <alignment horizontal="center" vertical="center" wrapText="1"/>
    </xf>
    <xf numFmtId="165" fontId="0" fillId="0" borderId="13" xfId="0" applyNumberFormat="1" applyBorder="1" applyAlignment="1">
      <alignment horizontal="right" vertical="center" wrapText="1"/>
    </xf>
    <xf numFmtId="165" fontId="0" fillId="0" borderId="19" xfId="0" applyNumberFormat="1" applyBorder="1" applyAlignment="1">
      <alignment horizontal="right" vertical="center" wrapText="1"/>
    </xf>
    <xf numFmtId="165" fontId="3" fillId="0" borderId="10" xfId="0" applyNumberFormat="1" applyFont="1" applyBorder="1" applyAlignment="1">
      <alignment horizontal="right" vertical="center" wrapText="1"/>
    </xf>
    <xf numFmtId="165" fontId="0" fillId="0" borderId="10" xfId="0" applyNumberFormat="1" applyFont="1" applyBorder="1" applyAlignment="1">
      <alignment horizontal="right" vertical="center" wrapText="1"/>
    </xf>
    <xf numFmtId="0" fontId="3" fillId="0" borderId="0" xfId="0" applyFont="1" applyFill="1" applyAlignment="1">
      <alignment horizontal="center"/>
    </xf>
    <xf numFmtId="0" fontId="1" fillId="16" borderId="12" xfId="0" applyFont="1" applyFill="1" applyBorder="1" applyAlignment="1">
      <alignment horizontal="center" vertical="center" wrapText="1"/>
    </xf>
    <xf numFmtId="0" fontId="1" fillId="16" borderId="10" xfId="0" applyFont="1" applyFill="1" applyBorder="1" applyAlignment="1">
      <alignment horizontal="center" vertical="center" wrapText="1"/>
    </xf>
    <xf numFmtId="0" fontId="1" fillId="16" borderId="10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  <xf numFmtId="0" fontId="1" fillId="16" borderId="12" xfId="0" applyFont="1" applyFill="1" applyBorder="1" applyAlignment="1">
      <alignment horizontal="center" vertical="center" wrapText="1"/>
    </xf>
    <xf numFmtId="9" fontId="1" fillId="16" borderId="12" xfId="0" applyNumberFormat="1" applyFont="1" applyFill="1" applyBorder="1" applyAlignment="1">
      <alignment horizontal="center" vertical="center" wrapText="1"/>
    </xf>
    <xf numFmtId="9" fontId="1" fillId="16" borderId="12" xfId="0" applyNumberFormat="1" applyFont="1" applyFill="1" applyBorder="1" applyAlignment="1">
      <alignment horizontal="center" vertical="center" wrapText="1"/>
    </xf>
    <xf numFmtId="0" fontId="3" fillId="7" borderId="10" xfId="52" applyFont="1" applyFill="1" applyBorder="1" applyAlignment="1">
      <alignment horizontal="center" vertical="center"/>
      <protection/>
    </xf>
    <xf numFmtId="0" fontId="32" fillId="11" borderId="20" xfId="52" applyFont="1" applyFill="1" applyBorder="1" applyAlignment="1">
      <alignment horizontal="center" wrapText="1"/>
      <protection/>
    </xf>
    <xf numFmtId="0" fontId="32" fillId="11" borderId="21" xfId="52" applyFont="1" applyFill="1" applyBorder="1" applyAlignment="1">
      <alignment horizontal="center" wrapText="1"/>
      <protection/>
    </xf>
    <xf numFmtId="0" fontId="32" fillId="11" borderId="22" xfId="52" applyFont="1" applyFill="1" applyBorder="1" applyAlignment="1">
      <alignment horizontal="center" wrapText="1"/>
      <protection/>
    </xf>
    <xf numFmtId="0" fontId="32" fillId="11" borderId="23" xfId="52" applyFont="1" applyFill="1" applyBorder="1" applyAlignment="1">
      <alignment horizontal="center" wrapText="1"/>
      <protection/>
    </xf>
    <xf numFmtId="0" fontId="32" fillId="11" borderId="24" xfId="52" applyFont="1" applyFill="1" applyBorder="1" applyAlignment="1">
      <alignment horizontal="center" wrapText="1"/>
      <protection/>
    </xf>
    <xf numFmtId="0" fontId="32" fillId="11" borderId="25" xfId="52" applyFont="1" applyFill="1" applyBorder="1" applyAlignment="1">
      <alignment horizontal="center" wrapText="1"/>
      <protection/>
    </xf>
    <xf numFmtId="0" fontId="31" fillId="22" borderId="26" xfId="52" applyFont="1" applyFill="1" applyBorder="1" applyAlignment="1">
      <alignment horizontal="center" wrapText="1"/>
      <protection/>
    </xf>
    <xf numFmtId="0" fontId="31" fillId="22" borderId="27" xfId="52" applyFont="1" applyFill="1" applyBorder="1" applyAlignment="1">
      <alignment horizontal="center" wrapText="1"/>
      <protection/>
    </xf>
    <xf numFmtId="0" fontId="31" fillId="22" borderId="28" xfId="52" applyFont="1" applyFill="1" applyBorder="1" applyAlignment="1">
      <alignment horizontal="center" wrapText="1"/>
      <protection/>
    </xf>
    <xf numFmtId="0" fontId="29" fillId="16" borderId="10" xfId="52" applyFont="1" applyFill="1" applyBorder="1" applyAlignment="1">
      <alignment horizont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_Ejemplo de PAUTA PRECAMPAÑA 36 dias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3"/>
  <sheetViews>
    <sheetView zoomScale="80" zoomScaleNormal="80" zoomScalePageLayoutView="0" workbookViewId="0" topLeftCell="A1">
      <selection activeCell="D4" sqref="D4"/>
    </sheetView>
  </sheetViews>
  <sheetFormatPr defaultColWidth="11.421875" defaultRowHeight="15"/>
  <cols>
    <col min="1" max="1" width="18.421875" style="1" customWidth="1"/>
    <col min="2" max="2" width="19.7109375" style="1" customWidth="1"/>
    <col min="3" max="3" width="21.28125" style="1" customWidth="1"/>
    <col min="4" max="4" width="20.00390625" style="1" customWidth="1"/>
    <col min="5" max="5" width="16.421875" style="1" customWidth="1"/>
    <col min="6" max="6" width="18.421875" style="1" customWidth="1"/>
    <col min="7" max="7" width="22.8515625" style="1" customWidth="1"/>
    <col min="8" max="16384" width="11.421875" style="1" customWidth="1"/>
  </cols>
  <sheetData>
    <row r="2" spans="1:7" ht="27.75" customHeight="1">
      <c r="A2" s="81" t="s">
        <v>24</v>
      </c>
      <c r="B2" s="81"/>
      <c r="C2" s="81"/>
      <c r="D2" s="81"/>
      <c r="E2" s="81"/>
      <c r="F2" s="81"/>
      <c r="G2" s="81"/>
    </row>
    <row r="3" spans="1:7" ht="28.5" customHeight="1">
      <c r="A3" s="82" t="s">
        <v>16</v>
      </c>
      <c r="B3" s="82" t="s">
        <v>14</v>
      </c>
      <c r="C3" s="6" t="s">
        <v>25</v>
      </c>
      <c r="D3" s="84" t="s">
        <v>26</v>
      </c>
      <c r="E3" s="84"/>
      <c r="F3" s="84"/>
      <c r="G3" s="82" t="s">
        <v>13</v>
      </c>
    </row>
    <row r="4" spans="1:7" ht="75.75" customHeight="1">
      <c r="A4" s="83"/>
      <c r="B4" s="83"/>
      <c r="C4" s="7" t="s">
        <v>17</v>
      </c>
      <c r="D4" s="6" t="s">
        <v>27</v>
      </c>
      <c r="E4" s="81" t="s">
        <v>28</v>
      </c>
      <c r="F4" s="81"/>
      <c r="G4" s="83"/>
    </row>
    <row r="5" spans="1:7" ht="23.25" customHeight="1">
      <c r="A5" s="8" t="s">
        <v>0</v>
      </c>
      <c r="B5" s="3" t="s">
        <v>1</v>
      </c>
      <c r="C5" s="4"/>
      <c r="D5" s="3" t="s">
        <v>20</v>
      </c>
      <c r="E5" s="3" t="s">
        <v>2</v>
      </c>
      <c r="F5" s="3" t="s">
        <v>21</v>
      </c>
      <c r="G5" s="3">
        <v>793</v>
      </c>
    </row>
    <row r="6" spans="1:7" ht="23.25" customHeight="1">
      <c r="A6" s="8" t="s">
        <v>3</v>
      </c>
      <c r="B6" s="3" t="s">
        <v>18</v>
      </c>
      <c r="C6" s="4"/>
      <c r="D6" s="3">
        <v>220</v>
      </c>
      <c r="E6" s="3" t="s">
        <v>4</v>
      </c>
      <c r="F6" s="3">
        <v>648</v>
      </c>
      <c r="G6" s="3">
        <v>868</v>
      </c>
    </row>
    <row r="7" spans="1:7" ht="23.25" customHeight="1">
      <c r="A7" s="8" t="s">
        <v>5</v>
      </c>
      <c r="B7" s="3" t="s">
        <v>19</v>
      </c>
      <c r="C7" s="4"/>
      <c r="D7" s="3" t="s">
        <v>20</v>
      </c>
      <c r="E7" s="3" t="s">
        <v>6</v>
      </c>
      <c r="F7" s="3" t="s">
        <v>22</v>
      </c>
      <c r="G7" s="3" t="s">
        <v>23</v>
      </c>
    </row>
    <row r="8" spans="1:7" ht="23.25" customHeight="1">
      <c r="A8" s="8" t="s">
        <v>7</v>
      </c>
      <c r="B8" s="3" t="s">
        <v>8</v>
      </c>
      <c r="C8" s="4"/>
      <c r="D8" s="3">
        <v>662</v>
      </c>
      <c r="E8" s="3" t="s">
        <v>9</v>
      </c>
      <c r="F8" s="5">
        <v>1545</v>
      </c>
      <c r="G8" s="5">
        <v>2208</v>
      </c>
    </row>
    <row r="9" spans="1:7" ht="23.25" customHeight="1">
      <c r="A9" s="9"/>
      <c r="B9" s="2"/>
      <c r="C9" s="2"/>
      <c r="D9" s="2"/>
      <c r="E9" s="2"/>
      <c r="F9" s="2"/>
      <c r="G9" s="2"/>
    </row>
    <row r="10" spans="1:7" ht="23.25" customHeight="1">
      <c r="A10" s="8" t="s">
        <v>10</v>
      </c>
      <c r="B10" s="4"/>
      <c r="C10" s="3">
        <v>96</v>
      </c>
      <c r="D10" s="4"/>
      <c r="E10" s="4"/>
      <c r="F10" s="4"/>
      <c r="G10" s="3">
        <v>96</v>
      </c>
    </row>
    <row r="11" spans="1:7" ht="23.25" customHeight="1">
      <c r="A11" s="8" t="s">
        <v>11</v>
      </c>
      <c r="B11" s="4"/>
      <c r="C11" s="3">
        <v>96</v>
      </c>
      <c r="D11" s="4"/>
      <c r="E11" s="4"/>
      <c r="F11" s="4"/>
      <c r="G11" s="3">
        <v>96</v>
      </c>
    </row>
    <row r="12" spans="1:7" ht="23.25" customHeight="1">
      <c r="A12" s="8" t="s">
        <v>7</v>
      </c>
      <c r="B12" s="4"/>
      <c r="C12" s="3" t="s">
        <v>29</v>
      </c>
      <c r="D12" s="4"/>
      <c r="E12" s="4"/>
      <c r="F12" s="3" t="s">
        <v>12</v>
      </c>
      <c r="G12" s="3" t="s">
        <v>30</v>
      </c>
    </row>
    <row r="13" ht="12.75">
      <c r="A13" s="1" t="s">
        <v>15</v>
      </c>
    </row>
  </sheetData>
  <sheetProtection/>
  <mergeCells count="6">
    <mergeCell ref="E4:F4"/>
    <mergeCell ref="A2:G2"/>
    <mergeCell ref="A3:A4"/>
    <mergeCell ref="B3:B4"/>
    <mergeCell ref="D3:F3"/>
    <mergeCell ref="G3:G4"/>
  </mergeCells>
  <printOptions horizontalCentered="1"/>
  <pageMargins left="0.3937007874015748" right="0.3937007874015748" top="0.7874015748031497" bottom="0.3937007874015748" header="0.31496062992125984" footer="0.31496062992125984"/>
  <pageSetup horizontalDpi="600" verticalDpi="600" orientation="landscape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K23"/>
  <sheetViews>
    <sheetView zoomScale="80" zoomScaleNormal="80" zoomScalePageLayoutView="0" workbookViewId="0" topLeftCell="A1">
      <selection activeCell="J23" sqref="J23"/>
    </sheetView>
  </sheetViews>
  <sheetFormatPr defaultColWidth="11.421875" defaultRowHeight="15"/>
  <cols>
    <col min="1" max="1" width="3.140625" style="0" customWidth="1"/>
    <col min="3" max="3" width="12.8515625" style="0" customWidth="1"/>
    <col min="4" max="4" width="7.421875" style="0" customWidth="1"/>
    <col min="5" max="5" width="12.8515625" style="0" bestFit="1" customWidth="1"/>
    <col min="6" max="6" width="16.28125" style="0" bestFit="1" customWidth="1"/>
    <col min="7" max="7" width="17.140625" style="0" customWidth="1"/>
    <col min="8" max="8" width="5.00390625" style="0" bestFit="1" customWidth="1"/>
    <col min="9" max="9" width="12.8515625" style="0" bestFit="1" customWidth="1"/>
    <col min="10" max="11" width="16.28125" style="0" bestFit="1" customWidth="1"/>
    <col min="12" max="12" width="3.140625" style="0" customWidth="1"/>
  </cols>
  <sheetData>
    <row r="2" spans="2:3" ht="14.25">
      <c r="B2" s="24" t="s">
        <v>64</v>
      </c>
      <c r="C2" s="23" t="s">
        <v>76</v>
      </c>
    </row>
    <row r="4" spans="2:11" ht="15">
      <c r="B4" s="92" t="s">
        <v>53</v>
      </c>
      <c r="C4" s="93"/>
      <c r="D4" s="86" t="s">
        <v>52</v>
      </c>
      <c r="E4" s="86"/>
      <c r="F4" s="86"/>
      <c r="G4" s="86"/>
      <c r="H4" s="87"/>
      <c r="I4" s="87"/>
      <c r="J4" s="87"/>
      <c r="K4" s="87"/>
    </row>
    <row r="5" spans="2:11" ht="30">
      <c r="B5" s="94"/>
      <c r="C5" s="95"/>
      <c r="D5" s="19" t="s">
        <v>54</v>
      </c>
      <c r="E5" s="19" t="s">
        <v>47</v>
      </c>
      <c r="F5" s="19" t="s">
        <v>51</v>
      </c>
      <c r="G5" s="19" t="s">
        <v>55</v>
      </c>
      <c r="H5" s="38"/>
      <c r="I5" s="38"/>
      <c r="J5" s="38"/>
      <c r="K5" s="38"/>
    </row>
    <row r="6" spans="2:11" ht="14.25">
      <c r="B6" s="96" t="s">
        <v>48</v>
      </c>
      <c r="C6" s="97"/>
      <c r="D6" s="88">
        <v>36</v>
      </c>
      <c r="E6" s="20">
        <v>7</v>
      </c>
      <c r="F6" s="20">
        <f>E6*2</f>
        <v>14</v>
      </c>
      <c r="G6" s="20">
        <f>D6*F6</f>
        <v>504</v>
      </c>
      <c r="H6" s="80"/>
      <c r="I6" s="39"/>
      <c r="J6" s="39"/>
      <c r="K6" s="39"/>
    </row>
    <row r="7" spans="2:11" ht="14.25">
      <c r="B7" s="96" t="s">
        <v>49</v>
      </c>
      <c r="C7" s="97"/>
      <c r="D7" s="88"/>
      <c r="E7" s="20">
        <v>0</v>
      </c>
      <c r="F7" s="20">
        <f>E7</f>
        <v>0</v>
      </c>
      <c r="G7" s="20">
        <f>D6*F7</f>
        <v>0</v>
      </c>
      <c r="H7" s="80"/>
      <c r="I7" s="39"/>
      <c r="J7" s="39"/>
      <c r="K7" s="39"/>
    </row>
    <row r="8" spans="2:11" ht="14.25">
      <c r="B8" s="96" t="s">
        <v>50</v>
      </c>
      <c r="C8" s="97"/>
      <c r="D8" s="88"/>
      <c r="E8" s="89" t="s">
        <v>56</v>
      </c>
      <c r="F8" s="89"/>
      <c r="G8" s="89"/>
      <c r="H8" s="80"/>
      <c r="I8" s="39"/>
      <c r="J8" s="39"/>
      <c r="K8" s="39"/>
    </row>
    <row r="9" spans="2:11" ht="15">
      <c r="B9" s="98" t="s">
        <v>12</v>
      </c>
      <c r="C9" s="99"/>
      <c r="D9" s="21"/>
      <c r="E9" s="20">
        <f>SUM(E6:E7)</f>
        <v>7</v>
      </c>
      <c r="F9" s="20">
        <f>SUM(F6:F7)</f>
        <v>14</v>
      </c>
      <c r="G9" s="20">
        <f>SUM(G6:G7)</f>
        <v>504</v>
      </c>
      <c r="H9" s="39"/>
      <c r="I9" s="39"/>
      <c r="J9" s="39"/>
      <c r="K9" s="39"/>
    </row>
    <row r="10" spans="4:11" ht="15">
      <c r="D10" s="100">
        <f>IF(E9&gt;18,"NO SE PUEDE EXCEDER DE 18 MINUTOS EN PRECAMPAÑA","")</f>
      </c>
      <c r="E10" s="100"/>
      <c r="F10" s="100"/>
      <c r="G10" s="100"/>
      <c r="H10" s="85"/>
      <c r="I10" s="85"/>
      <c r="J10" s="85"/>
      <c r="K10" s="85"/>
    </row>
    <row r="11" spans="8:11" ht="14.25">
      <c r="H11" s="40"/>
      <c r="I11" s="40"/>
      <c r="J11" s="40"/>
      <c r="K11" s="40"/>
    </row>
    <row r="12" spans="8:11" ht="14.25">
      <c r="H12" s="40"/>
      <c r="I12" s="40"/>
      <c r="J12" s="40"/>
      <c r="K12" s="40"/>
    </row>
    <row r="13" spans="2:11" ht="15">
      <c r="B13" s="101" t="s">
        <v>63</v>
      </c>
      <c r="C13" s="102" t="s">
        <v>62</v>
      </c>
      <c r="D13" s="102"/>
      <c r="F13" s="90" t="s">
        <v>58</v>
      </c>
      <c r="G13" s="91"/>
      <c r="H13" s="41"/>
      <c r="I13" s="42"/>
      <c r="J13" s="42"/>
      <c r="K13" s="42"/>
    </row>
    <row r="14" spans="2:11" ht="15">
      <c r="B14" s="101"/>
      <c r="C14" s="102"/>
      <c r="D14" s="102"/>
      <c r="F14" s="22" t="s">
        <v>59</v>
      </c>
      <c r="H14" s="41"/>
      <c r="I14" s="43"/>
      <c r="J14" s="40"/>
      <c r="K14" s="40"/>
    </row>
    <row r="15" spans="2:11" ht="14.25">
      <c r="B15" s="16" t="s">
        <v>0</v>
      </c>
      <c r="C15" s="105">
        <v>41.3267818250855</v>
      </c>
      <c r="D15" s="106"/>
      <c r="F15" s="45">
        <f>'PRECAMPAÑA 30 SEGUNDOS'!H5</f>
        <v>164</v>
      </c>
      <c r="H15" s="40"/>
      <c r="I15" s="44"/>
      <c r="J15" s="40"/>
      <c r="K15" s="40"/>
    </row>
    <row r="16" spans="2:11" ht="14.25">
      <c r="B16" s="16" t="s">
        <v>31</v>
      </c>
      <c r="C16" s="105">
        <v>37.7633006621741</v>
      </c>
      <c r="D16" s="106"/>
      <c r="F16" s="45">
        <f>'PRECAMPAÑA 30 SEGUNDOS'!H6</f>
        <v>151</v>
      </c>
      <c r="H16" s="40"/>
      <c r="I16" s="44"/>
      <c r="J16" s="40"/>
      <c r="K16" s="40"/>
    </row>
    <row r="17" spans="2:11" ht="14.25">
      <c r="B17" s="16" t="s">
        <v>32</v>
      </c>
      <c r="C17" s="105">
        <v>10.3882568608871</v>
      </c>
      <c r="D17" s="106"/>
      <c r="F17" s="45">
        <f>'PRECAMPAÑA 30 SEGUNDOS'!H7</f>
        <v>55</v>
      </c>
      <c r="H17" s="40"/>
      <c r="I17" s="44"/>
      <c r="J17" s="40"/>
      <c r="K17" s="40"/>
    </row>
    <row r="18" spans="2:11" ht="14.25">
      <c r="B18" s="16" t="s">
        <v>33</v>
      </c>
      <c r="C18" s="105">
        <v>3.11606017141936</v>
      </c>
      <c r="D18" s="106"/>
      <c r="F18" s="45">
        <f>'PRECAMPAÑA 30 SEGUNDOS'!H8</f>
        <v>29</v>
      </c>
      <c r="H18" s="40"/>
      <c r="I18" s="44"/>
      <c r="J18" s="40"/>
      <c r="K18" s="40"/>
    </row>
    <row r="19" spans="2:11" ht="14.25">
      <c r="B19" s="16" t="s">
        <v>34</v>
      </c>
      <c r="C19" s="105">
        <v>1.03996367450827</v>
      </c>
      <c r="D19" s="106"/>
      <c r="F19" s="45">
        <f>'PRECAMPAÑA 30 SEGUNDOS'!H9</f>
        <v>22</v>
      </c>
      <c r="H19" s="40"/>
      <c r="I19" s="44"/>
      <c r="J19" s="40"/>
      <c r="K19" s="40"/>
    </row>
    <row r="20" spans="2:11" ht="14.25">
      <c r="B20" s="16" t="s">
        <v>60</v>
      </c>
      <c r="C20" s="105">
        <v>1.33989685994067</v>
      </c>
      <c r="D20" s="106"/>
      <c r="F20" s="45">
        <f>'PRECAMPAÑA 30 SEGUNDOS'!H10</f>
        <v>23</v>
      </c>
      <c r="H20" s="40"/>
      <c r="I20" s="44"/>
      <c r="J20" s="40"/>
      <c r="K20" s="40"/>
    </row>
    <row r="21" spans="2:11" ht="14.25">
      <c r="B21" s="16" t="s">
        <v>11</v>
      </c>
      <c r="C21" s="105">
        <v>5.02573994598499</v>
      </c>
      <c r="D21" s="106"/>
      <c r="F21" s="45">
        <f>'PRECAMPAÑA 30 SEGUNDOS'!H11</f>
        <v>36</v>
      </c>
      <c r="H21" s="40"/>
      <c r="I21" s="44"/>
      <c r="J21" s="40"/>
      <c r="K21" s="40"/>
    </row>
    <row r="22" spans="2:11" ht="14.25">
      <c r="B22" s="16" t="s">
        <v>61</v>
      </c>
      <c r="C22" s="105">
        <v>0</v>
      </c>
      <c r="D22" s="106"/>
      <c r="F22" s="45">
        <f>'PRECAMPAÑA 30 SEGUNDOS'!H12</f>
        <v>19</v>
      </c>
      <c r="H22" s="40"/>
      <c r="I22" s="44"/>
      <c r="J22" s="40"/>
      <c r="K22" s="40"/>
    </row>
    <row r="23" spans="2:11" ht="14.25">
      <c r="B23" s="24" t="s">
        <v>12</v>
      </c>
      <c r="C23" s="103">
        <f>SUM(C15:D22)</f>
        <v>99.99999999999999</v>
      </c>
      <c r="D23" s="104"/>
      <c r="F23" s="23">
        <f>SUM(F15:F22)</f>
        <v>499</v>
      </c>
      <c r="H23" s="40"/>
      <c r="I23" s="44"/>
      <c r="J23" s="40"/>
      <c r="K23" s="40"/>
    </row>
  </sheetData>
  <sheetProtection/>
  <mergeCells count="24">
    <mergeCell ref="C23:D23"/>
    <mergeCell ref="C15:D15"/>
    <mergeCell ref="C16:D16"/>
    <mergeCell ref="C17:D17"/>
    <mergeCell ref="C18:D18"/>
    <mergeCell ref="C19:D19"/>
    <mergeCell ref="C20:D20"/>
    <mergeCell ref="C21:D21"/>
    <mergeCell ref="C22:D22"/>
    <mergeCell ref="F13:G13"/>
    <mergeCell ref="B4:C5"/>
    <mergeCell ref="B6:C6"/>
    <mergeCell ref="B7:C7"/>
    <mergeCell ref="B8:C8"/>
    <mergeCell ref="B9:C9"/>
    <mergeCell ref="D10:G10"/>
    <mergeCell ref="B13:B14"/>
    <mergeCell ref="C13:D14"/>
    <mergeCell ref="H10:K10"/>
    <mergeCell ref="D4:G4"/>
    <mergeCell ref="H4:K4"/>
    <mergeCell ref="D6:D8"/>
    <mergeCell ref="H6:H8"/>
    <mergeCell ref="E8:G8"/>
  </mergeCell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landscape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L71"/>
  <sheetViews>
    <sheetView zoomScale="70" zoomScaleNormal="70" zoomScalePageLayoutView="0" workbookViewId="0" topLeftCell="F1">
      <selection activeCell="G6" sqref="G6"/>
    </sheetView>
  </sheetViews>
  <sheetFormatPr defaultColWidth="11.421875" defaultRowHeight="15"/>
  <cols>
    <col min="1" max="1" width="19.7109375" style="1" customWidth="1"/>
    <col min="2" max="4" width="20.00390625" style="1" customWidth="1"/>
    <col min="5" max="5" width="30.8515625" style="1" bestFit="1" customWidth="1"/>
    <col min="6" max="6" width="26.7109375" style="1" bestFit="1" customWidth="1"/>
    <col min="7" max="7" width="15.8515625" style="1" customWidth="1"/>
    <col min="8" max="9" width="16.421875" style="1" customWidth="1"/>
    <col min="10" max="10" width="12.28125" style="1" customWidth="1"/>
    <col min="11" max="69" width="11.421875" style="1" customWidth="1"/>
    <col min="70" max="104" width="7.57421875" style="1" customWidth="1"/>
    <col min="105" max="16384" width="11.421875" style="1" customWidth="1"/>
  </cols>
  <sheetData>
    <row r="2" spans="1:8" ht="42.75" customHeight="1">
      <c r="A2" s="110" t="str">
        <f>CONCATENATE("DIRECCIÓN EJECUTIVA DE PRERROGATIVAS Y PARTIDOS POLÍTICOS
SECRETARÍA TÉCNICA DEL COMITÉ DE RADIO Y TELEVISIÓN
CALCULO DE DISTRIBUCIÓN DE LOS MENSAJES DE PRECAMPAÑA PARA EL PROCESO ELECTORAL ",PREMISAS!C2)</f>
        <v>DIRECCIÓN EJECUTIVA DE PRERROGATIVAS Y PARTIDOS POLÍTICOS
SECRETARÍA TÉCNICA DEL COMITÉ DE RADIO Y TELEVISIÓN
CALCULO DE DISTRIBUCIÓN DE LOS MENSAJES DE PRECAMPAÑA PARA EL PROCESO ELECTORAL SONORA</v>
      </c>
      <c r="B2" s="110"/>
      <c r="C2" s="110"/>
      <c r="D2" s="110"/>
      <c r="E2" s="110"/>
      <c r="F2" s="110"/>
      <c r="G2" s="110"/>
      <c r="H2" s="110"/>
    </row>
    <row r="3" spans="1:8" ht="32.25" customHeight="1">
      <c r="A3" s="112" t="s">
        <v>16</v>
      </c>
      <c r="B3" s="113" t="str">
        <f>CONCATENATE("DURACIÓN: ",PREMISAS!D6,"
TOTAL DE PROMOCIONALES DE 30 SEGUNDOS EN CADA ESTACIÓN DE RADIO O CANAL DE TELEVISIÓN:  ",(PREMISAS!G6)," Promocionales")</f>
        <v>DURACIÓN: 36
TOTAL DE PROMOCIONALES DE 30 SEGUNDOS EN CADA ESTACIÓN DE RADIO O CANAL DE TELEVISIÓN:  504 Promocionales</v>
      </c>
      <c r="C3" s="114"/>
      <c r="D3" s="114"/>
      <c r="E3" s="114"/>
      <c r="F3" s="114"/>
      <c r="G3" s="108" t="s">
        <v>35</v>
      </c>
      <c r="H3" s="108" t="s">
        <v>57</v>
      </c>
    </row>
    <row r="4" spans="1:12" ht="114.75">
      <c r="A4" s="109"/>
      <c r="B4" s="17" t="str">
        <f>CONCATENATE((PREMISAS!G6)*0.3," promocionales (30%)
 Se distribuyen de manera igualitaria entre el número de partidos contendientes
(A)")</f>
        <v>151.2 promocionales (30%)
 Se distribuyen de manera igualitaria entre el número de partidos contendientes
(A)</v>
      </c>
      <c r="C4" s="17" t="s">
        <v>36</v>
      </c>
      <c r="D4" s="17" t="s">
        <v>38</v>
      </c>
      <c r="E4" s="17" t="str">
        <f>CONCATENATE((PREMISAS!G6)*0.7," promocionales 
(70% Distribución Proporcional)
% Fuerza Electoral de los partidos con Representación en el Congreso 
(C) ")</f>
        <v>352.8 promocionales 
(70% Distribución Proporcional)
% Fuerza Electoral de los partidos con Representación en el Congreso 
(C) </v>
      </c>
      <c r="F4" s="17" t="s">
        <v>37</v>
      </c>
      <c r="G4" s="109"/>
      <c r="H4" s="109"/>
      <c r="I4" s="1" t="s">
        <v>72</v>
      </c>
      <c r="J4" s="11" t="s">
        <v>73</v>
      </c>
      <c r="K4" s="34" t="s">
        <v>74</v>
      </c>
      <c r="L4" s="34" t="s">
        <v>75</v>
      </c>
    </row>
    <row r="5" spans="1:14" ht="27.75" customHeight="1">
      <c r="A5" s="16" t="s">
        <v>39</v>
      </c>
      <c r="B5" s="3">
        <f>TRUNC(TRUNC((PREMISAS!G6)*0.3)/COUNTA(A5:A12))</f>
        <v>18</v>
      </c>
      <c r="C5" s="10">
        <f>TRUNC((PREMISAS!G6)*0.3)/COUNTA(A5:A12)-TRUNC(TRUNC((PREMISAS!G6)*0.3)/COUNTA(A5:A12))</f>
        <v>0.875</v>
      </c>
      <c r="D5" s="10">
        <f>PREMISAS!C15</f>
        <v>41.3267818250855</v>
      </c>
      <c r="E5" s="3">
        <f>TRUNC((D5*TRUNC((PREMISAS!G6)*0.7))/100,0)</f>
        <v>145</v>
      </c>
      <c r="F5" s="12">
        <f>(((D5*TRUNC((PREMISAS!G6)*0.7))/100)-TRUNC((D5*TRUNC((PREMISAS!G6)*0.7))/100))</f>
        <v>0.4702720243009537</v>
      </c>
      <c r="G5" s="3">
        <f aca="true" t="shared" si="0" ref="G5:G12">SUM(B5,E5)</f>
        <v>163</v>
      </c>
      <c r="H5" s="3">
        <f>IF((C13+F13+(PREMISAS!G6-(TRUNC(PREMISAS!G6*0.3)+TRUNC(PREMISAS!G6*0.7))))&gt;COUNTA(A5:A12),G5+1,G5)</f>
        <v>164</v>
      </c>
      <c r="I5" s="1">
        <f>ROUNDDOWN(J5,0.5)</f>
        <v>4</v>
      </c>
      <c r="J5" s="1">
        <f aca="true" t="shared" si="1" ref="J5:J12">H5/36</f>
        <v>4.555555555555555</v>
      </c>
      <c r="K5" s="1">
        <f>J5-I5</f>
        <v>0.5555555555555554</v>
      </c>
      <c r="L5" s="1">
        <f aca="true" t="shared" si="2" ref="L5:L12">K5*36</f>
        <v>19.999999999999993</v>
      </c>
      <c r="M5" s="1">
        <f>H5/36</f>
        <v>4.555555555555555</v>
      </c>
      <c r="N5" s="1">
        <v>4</v>
      </c>
    </row>
    <row r="6" spans="1:14" ht="27.75" customHeight="1">
      <c r="A6" s="16" t="s">
        <v>40</v>
      </c>
      <c r="B6" s="3">
        <f>TRUNC(TRUNC((PREMISAS!G6)*0.3)/COUNTA(A5:A12))</f>
        <v>18</v>
      </c>
      <c r="C6" s="10">
        <f>TRUNC((PREMISAS!G6)*0.3)/COUNTA(A5:A12)-TRUNC(TRUNC((PREMISAS!G6)*0.3)/COUNTA(A5:A12))</f>
        <v>0.875</v>
      </c>
      <c r="D6" s="10">
        <f>PREMISAS!C16</f>
        <v>37.7633006621741</v>
      </c>
      <c r="E6" s="3">
        <f>TRUNC((D6*TRUNC((PREMISAS!G6)*0.7))/100,0)</f>
        <v>132</v>
      </c>
      <c r="F6" s="12">
        <f>(((D6*TRUNC((PREMISAS!G6)*0.7))/100)-TRUNC((D6*TRUNC((PREMISAS!G6)*0.7))/100))</f>
        <v>0.9268183308528251</v>
      </c>
      <c r="G6" s="3">
        <f t="shared" si="0"/>
        <v>150</v>
      </c>
      <c r="H6" s="3">
        <f>IF((C13+F13+(PREMISAS!G6-(TRUNC(PREMISAS!G6*0.3)+TRUNC(PREMISAS!G6*0.7))))&gt;COUNTA(A5:A12),G6+1,G6)</f>
        <v>151</v>
      </c>
      <c r="I6" s="1">
        <f aca="true" t="shared" si="3" ref="I6:I12">ROUNDDOWN(J6,0.5)</f>
        <v>4</v>
      </c>
      <c r="J6" s="1">
        <f t="shared" si="1"/>
        <v>4.194444444444445</v>
      </c>
      <c r="K6" s="1">
        <f aca="true" t="shared" si="4" ref="K6:K13">J6-I6</f>
        <v>0.19444444444444464</v>
      </c>
      <c r="L6" s="1">
        <f t="shared" si="2"/>
        <v>7.000000000000007</v>
      </c>
      <c r="M6" s="1">
        <f aca="true" t="shared" si="5" ref="M6:M12">H6/36</f>
        <v>4.194444444444445</v>
      </c>
      <c r="N6" s="1">
        <v>4</v>
      </c>
    </row>
    <row r="7" spans="1:14" ht="27.75" customHeight="1">
      <c r="A7" s="16" t="s">
        <v>41</v>
      </c>
      <c r="B7" s="3">
        <f>TRUNC(TRUNC((PREMISAS!G6)*0.3)/COUNTA(A5:A12))</f>
        <v>18</v>
      </c>
      <c r="C7" s="10">
        <f>TRUNC((PREMISAS!G6)*0.3)/COUNTA(A5:A12)-TRUNC(TRUNC((PREMISAS!G6)*0.3)/COUNTA(A5:A12))</f>
        <v>0.875</v>
      </c>
      <c r="D7" s="10">
        <f>PREMISAS!C17</f>
        <v>10.3882568608871</v>
      </c>
      <c r="E7" s="3">
        <f>TRUNC((D7*TRUNC((PREMISAS!G6)*0.7))/100,0)</f>
        <v>36</v>
      </c>
      <c r="F7" s="12">
        <f>(((D7*TRUNC((PREMISAS!G6)*0.7))/100)-TRUNC((D7*TRUNC((PREMISAS!G6)*0.7))/100))</f>
        <v>0.5666641503225947</v>
      </c>
      <c r="G7" s="3">
        <f t="shared" si="0"/>
        <v>54</v>
      </c>
      <c r="H7" s="3">
        <f>IF((C13+F13+(PREMISAS!G6-(TRUNC(PREMISAS!G6*0.3)+TRUNC(PREMISAS!G6*0.7))))&gt;COUNTA(A5:A12),G7+1,G7)</f>
        <v>55</v>
      </c>
      <c r="I7" s="1">
        <f t="shared" si="3"/>
        <v>1</v>
      </c>
      <c r="J7" s="1">
        <f t="shared" si="1"/>
        <v>1.5277777777777777</v>
      </c>
      <c r="K7" s="1">
        <f t="shared" si="4"/>
        <v>0.5277777777777777</v>
      </c>
      <c r="L7" s="1">
        <f t="shared" si="2"/>
        <v>18.999999999999996</v>
      </c>
      <c r="M7" s="1">
        <f t="shared" si="5"/>
        <v>1.5277777777777777</v>
      </c>
      <c r="N7" s="1">
        <v>2</v>
      </c>
    </row>
    <row r="8" spans="1:14" ht="27.75" customHeight="1">
      <c r="A8" s="16" t="s">
        <v>42</v>
      </c>
      <c r="B8" s="3">
        <f>TRUNC(TRUNC((PREMISAS!G6)*0.3)/COUNTA(A5:A12))</f>
        <v>18</v>
      </c>
      <c r="C8" s="10">
        <f>TRUNC((PREMISAS!G6)*0.3)/COUNTA(A5:A12)-TRUNC(TRUNC((PREMISAS!G6)*0.3)/COUNTA(A5:A12))</f>
        <v>0.875</v>
      </c>
      <c r="D8" s="10">
        <f>PREMISAS!C18</f>
        <v>3.11606017141936</v>
      </c>
      <c r="E8" s="3">
        <f>TRUNC((D8*TRUNC((PREMISAS!G6)*0.7))/100,0)</f>
        <v>10</v>
      </c>
      <c r="F8" s="12">
        <f>(((D8*TRUNC((PREMISAS!G6)*0.7))/100)-TRUNC((D8*TRUNC((PREMISAS!G6)*0.7))/100))</f>
        <v>0.9685318033961465</v>
      </c>
      <c r="G8" s="3">
        <f t="shared" si="0"/>
        <v>28</v>
      </c>
      <c r="H8" s="3">
        <f>IF((C13+F13+(PREMISAS!G6-(TRUNC(PREMISAS!G6*0.3)+TRUNC(PREMISAS!G6*0.7))))&gt;COUNTA(A5:A12),G8+1,G8)</f>
        <v>29</v>
      </c>
      <c r="I8" s="1">
        <f t="shared" si="3"/>
        <v>0</v>
      </c>
      <c r="J8" s="1">
        <f t="shared" si="1"/>
        <v>0.8055555555555556</v>
      </c>
      <c r="K8" s="1">
        <f t="shared" si="4"/>
        <v>0.8055555555555556</v>
      </c>
      <c r="L8" s="1">
        <f t="shared" si="2"/>
        <v>29</v>
      </c>
      <c r="M8" s="1">
        <f t="shared" si="5"/>
        <v>0.8055555555555556</v>
      </c>
      <c r="N8" s="1">
        <v>1</v>
      </c>
    </row>
    <row r="9" spans="1:14" ht="27.75" customHeight="1">
      <c r="A9" s="16" t="s">
        <v>43</v>
      </c>
      <c r="B9" s="3">
        <f>TRUNC(TRUNC((PREMISAS!G6)*0.3)/COUNTA(A5:A12))</f>
        <v>18</v>
      </c>
      <c r="C9" s="10">
        <f>TRUNC((PREMISAS!G6)*0.3)/COUNTA(A5:A12)-TRUNC(TRUNC((PREMISAS!G6)*0.3)/COUNTA(A5:A12))</f>
        <v>0.875</v>
      </c>
      <c r="D9" s="10">
        <f>PREMISAS!C19</f>
        <v>1.03996367450827</v>
      </c>
      <c r="E9" s="3">
        <f>TRUNC((D9*TRUNC((PREMISAS!G6)*0.7))/100,0)</f>
        <v>3</v>
      </c>
      <c r="F9" s="12">
        <f>(((D9*TRUNC((PREMISAS!G6)*0.7))/100)-TRUNC((D9*TRUNC((PREMISAS!G6)*0.7))/100))</f>
        <v>0.6606721342691104</v>
      </c>
      <c r="G9" s="3">
        <f t="shared" si="0"/>
        <v>21</v>
      </c>
      <c r="H9" s="3">
        <f>IF((C13+F13+(PREMISAS!G6-(TRUNC(PREMISAS!G6*0.3)+TRUNC(PREMISAS!G6*0.7))))&gt;COUNTA(A5:A12),G9+1,G9)</f>
        <v>22</v>
      </c>
      <c r="I9" s="1">
        <f t="shared" si="3"/>
        <v>0</v>
      </c>
      <c r="J9" s="1">
        <f t="shared" si="1"/>
        <v>0.6111111111111112</v>
      </c>
      <c r="K9" s="1">
        <f t="shared" si="4"/>
        <v>0.6111111111111112</v>
      </c>
      <c r="L9" s="1">
        <f t="shared" si="2"/>
        <v>22</v>
      </c>
      <c r="M9" s="1">
        <f t="shared" si="5"/>
        <v>0.6111111111111112</v>
      </c>
      <c r="N9" s="1">
        <v>1</v>
      </c>
    </row>
    <row r="10" spans="1:14" ht="27.75" customHeight="1">
      <c r="A10" s="16" t="s">
        <v>44</v>
      </c>
      <c r="B10" s="3">
        <f>TRUNC(TRUNC((PREMISAS!G6)*0.3)/COUNTA(A5:A12))</f>
        <v>18</v>
      </c>
      <c r="C10" s="10">
        <f>TRUNC((PREMISAS!G6)*0.3)/COUNTA(A5:A12)-TRUNC(TRUNC((PREMISAS!G6)*0.3)/COUNTA(A5:A12))</f>
        <v>0.875</v>
      </c>
      <c r="D10" s="10">
        <f>PREMISAS!C20</f>
        <v>1.33989685994067</v>
      </c>
      <c r="E10" s="3">
        <f>TRUNC((D10*TRUNC((PREMISAS!G6)*0.7))/100,0)</f>
        <v>4</v>
      </c>
      <c r="F10" s="12">
        <f>(((D10*TRUNC((PREMISAS!G6)*0.7))/100)-TRUNC((D10*TRUNC((PREMISAS!G6)*0.7))/100))</f>
        <v>0.7164369469911582</v>
      </c>
      <c r="G10" s="3">
        <f t="shared" si="0"/>
        <v>22</v>
      </c>
      <c r="H10" s="3">
        <f>IF((C13+F13+(PREMISAS!G6-(TRUNC(PREMISAS!G6*0.3)+TRUNC(PREMISAS!G6*0.7))))&gt;COUNTA(A5:A12),G10+1,G10)</f>
        <v>23</v>
      </c>
      <c r="I10" s="1">
        <f t="shared" si="3"/>
        <v>0</v>
      </c>
      <c r="J10" s="1">
        <f t="shared" si="1"/>
        <v>0.6388888888888888</v>
      </c>
      <c r="K10" s="1">
        <f t="shared" si="4"/>
        <v>0.6388888888888888</v>
      </c>
      <c r="L10" s="1">
        <f t="shared" si="2"/>
        <v>23</v>
      </c>
      <c r="M10" s="1">
        <f t="shared" si="5"/>
        <v>0.6388888888888888</v>
      </c>
      <c r="N10" s="1">
        <v>1</v>
      </c>
    </row>
    <row r="11" spans="1:14" ht="27.75" customHeight="1">
      <c r="A11" s="16" t="s">
        <v>45</v>
      </c>
      <c r="B11" s="3">
        <f>TRUNC(TRUNC((PREMISAS!G6)*0.3)/COUNTA(A5:A12))</f>
        <v>18</v>
      </c>
      <c r="C11" s="10">
        <f>TRUNC((PREMISAS!G6)*0.3)/COUNTA(A5:A12)-TRUNC(TRUNC((PREMISAS!G6)*0.3)/COUNTA(A5:A12))</f>
        <v>0.875</v>
      </c>
      <c r="D11" s="10">
        <f>PREMISAS!C21</f>
        <v>5.02573994598499</v>
      </c>
      <c r="E11" s="3">
        <f>TRUNC((D11*TRUNC((PREMISAS!G6)*0.7))/100,0)</f>
        <v>17</v>
      </c>
      <c r="F11" s="12">
        <f>(((D11*TRUNC((PREMISAS!G6)*0.7))/100)-TRUNC((D11*TRUNC((PREMISAS!G6)*0.7))/100))</f>
        <v>0.6906046098671652</v>
      </c>
      <c r="G11" s="3">
        <f t="shared" si="0"/>
        <v>35</v>
      </c>
      <c r="H11" s="3">
        <f>IF((C13+F13+(PREMISAS!G6-(TRUNC(PREMISAS!G6*0.3)+TRUNC(PREMISAS!G6*0.7))))&gt;COUNTA(A5:A12),G11+1,G11)</f>
        <v>36</v>
      </c>
      <c r="I11" s="1">
        <f t="shared" si="3"/>
        <v>1</v>
      </c>
      <c r="J11" s="1">
        <f t="shared" si="1"/>
        <v>1</v>
      </c>
      <c r="K11" s="1">
        <f t="shared" si="4"/>
        <v>0</v>
      </c>
      <c r="L11" s="1">
        <f t="shared" si="2"/>
        <v>0</v>
      </c>
      <c r="M11" s="1">
        <f t="shared" si="5"/>
        <v>1</v>
      </c>
      <c r="N11" s="1">
        <v>1</v>
      </c>
    </row>
    <row r="12" spans="1:14" ht="27.75" customHeight="1">
      <c r="A12" s="16" t="s">
        <v>46</v>
      </c>
      <c r="B12" s="3">
        <f>TRUNC(TRUNC((PREMISAS!G6)*0.3)/COUNTA(A5:A12))</f>
        <v>18</v>
      </c>
      <c r="C12" s="10">
        <f>TRUNC((PREMISAS!G6)*0.3)/COUNTA(A5:A12)-TRUNC(TRUNC((PREMISAS!G6)*0.3)/COUNTA(A5:A12))</f>
        <v>0.875</v>
      </c>
      <c r="D12" s="10">
        <f>PREMISAS!C22</f>
        <v>0</v>
      </c>
      <c r="E12" s="3">
        <f>TRUNC((D12*TRUNC((PREMISAS!G6)*0.7))/100,0)</f>
        <v>0</v>
      </c>
      <c r="F12" s="12">
        <f>(((D12*TRUNC((PREMISAS!G6)*0.7))/100)-TRUNC((D12*TRUNC((PREMISAS!G6)*0.7))/100))</f>
        <v>0</v>
      </c>
      <c r="G12" s="3">
        <f t="shared" si="0"/>
        <v>18</v>
      </c>
      <c r="H12" s="3">
        <f>IF((C13+F13+(PREMISAS!G6-(TRUNC(PREMISAS!G6*0.3)+TRUNC(PREMISAS!G6*0.7))))&gt;COUNTA(A5:A12),G12+1,G12)</f>
        <v>19</v>
      </c>
      <c r="I12" s="1">
        <f t="shared" si="3"/>
        <v>0</v>
      </c>
      <c r="J12" s="1">
        <f t="shared" si="1"/>
        <v>0.5277777777777778</v>
      </c>
      <c r="K12" s="1">
        <f t="shared" si="4"/>
        <v>0.5277777777777778</v>
      </c>
      <c r="L12" s="1">
        <f t="shared" si="2"/>
        <v>19</v>
      </c>
      <c r="M12" s="1">
        <f t="shared" si="5"/>
        <v>0.5277777777777778</v>
      </c>
      <c r="N12" s="1">
        <v>1</v>
      </c>
    </row>
    <row r="13" spans="1:14" ht="23.25" customHeight="1">
      <c r="A13" s="13" t="s">
        <v>12</v>
      </c>
      <c r="B13" s="15">
        <f aca="true" t="shared" si="6" ref="B13:J13">SUM(B5:B12)</f>
        <v>144</v>
      </c>
      <c r="C13" s="18">
        <f t="shared" si="6"/>
        <v>7</v>
      </c>
      <c r="D13" s="18">
        <f t="shared" si="6"/>
        <v>99.99999999999999</v>
      </c>
      <c r="E13" s="15">
        <f t="shared" si="6"/>
        <v>347</v>
      </c>
      <c r="F13" s="14">
        <f t="shared" si="6"/>
        <v>4.999999999999954</v>
      </c>
      <c r="G13" s="15">
        <f t="shared" si="6"/>
        <v>491</v>
      </c>
      <c r="H13" s="15">
        <f t="shared" si="6"/>
        <v>499</v>
      </c>
      <c r="I13" s="1">
        <f t="shared" si="6"/>
        <v>10</v>
      </c>
      <c r="J13" s="1">
        <f t="shared" si="6"/>
        <v>13.861111111111112</v>
      </c>
      <c r="K13" s="1">
        <f t="shared" si="4"/>
        <v>3.8611111111111125</v>
      </c>
      <c r="L13" s="1">
        <f>SUM(L5:L12)</f>
        <v>139</v>
      </c>
      <c r="N13" s="1">
        <f>SUM(N5:N12)</f>
        <v>15</v>
      </c>
    </row>
    <row r="15" spans="1:90" ht="22.5" customHeight="1">
      <c r="A15" s="111"/>
      <c r="B15" s="111"/>
      <c r="C15" s="111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</row>
    <row r="16" spans="9:90" ht="12.75">
      <c r="I16" s="1">
        <f>I13*36</f>
        <v>360</v>
      </c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</row>
    <row r="17" spans="10:90" ht="12.75">
      <c r="J17" s="1">
        <f>I16+L13</f>
        <v>499</v>
      </c>
      <c r="Z17" s="61"/>
      <c r="AA17" s="58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8"/>
      <c r="BN17" s="58"/>
      <c r="BO17" s="26"/>
      <c r="BP17" s="26"/>
      <c r="BQ17" s="61"/>
      <c r="BR17" s="57"/>
      <c r="BS17" s="31"/>
      <c r="BT17" s="59"/>
      <c r="BU17" s="62"/>
      <c r="BV17" s="62"/>
      <c r="BW17" s="31"/>
      <c r="BX17" s="59"/>
      <c r="BY17" s="62"/>
      <c r="BZ17" s="31"/>
      <c r="CA17" s="33"/>
      <c r="CB17" s="62"/>
      <c r="CC17" s="31"/>
      <c r="CD17" s="62"/>
      <c r="CE17" s="62"/>
      <c r="CF17" s="31"/>
      <c r="CG17" s="62"/>
      <c r="CH17" s="62"/>
      <c r="CI17" s="31"/>
      <c r="CJ17" s="33"/>
      <c r="CK17" s="31"/>
      <c r="CL17" s="53"/>
    </row>
    <row r="18" spans="26:90" ht="12.75">
      <c r="Z18" s="61"/>
      <c r="AA18" s="2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  <c r="BM18" s="58"/>
      <c r="BN18" s="58"/>
      <c r="BO18" s="26"/>
      <c r="BP18" s="26"/>
      <c r="BQ18" s="61"/>
      <c r="BR18" s="32"/>
      <c r="BS18" s="33"/>
      <c r="BT18" s="62"/>
      <c r="BU18" s="62"/>
      <c r="BV18" s="31"/>
      <c r="BW18" s="59"/>
      <c r="BX18" s="62"/>
      <c r="BY18" s="31"/>
      <c r="BZ18" s="33"/>
      <c r="CA18" s="62"/>
      <c r="CB18" s="31"/>
      <c r="CC18" s="62"/>
      <c r="CD18" s="62"/>
      <c r="CE18" s="31"/>
      <c r="CF18" s="62"/>
      <c r="CG18" s="62"/>
      <c r="CH18" s="31"/>
      <c r="CI18" s="63"/>
      <c r="CJ18" s="62"/>
      <c r="CK18" s="62"/>
      <c r="CL18" s="53"/>
    </row>
    <row r="19" spans="26:90" ht="12.75">
      <c r="Z19" s="61"/>
      <c r="AA19" s="57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8"/>
      <c r="BM19" s="58"/>
      <c r="BN19" s="58"/>
      <c r="BO19" s="26"/>
      <c r="BP19" s="26"/>
      <c r="BQ19" s="61"/>
      <c r="BR19" s="27"/>
      <c r="BS19" s="62"/>
      <c r="BT19" s="62"/>
      <c r="BU19" s="31"/>
      <c r="BV19" s="59"/>
      <c r="BW19" s="62"/>
      <c r="BX19" s="31"/>
      <c r="BY19" s="33"/>
      <c r="BZ19" s="62"/>
      <c r="CA19" s="31"/>
      <c r="CB19" s="62"/>
      <c r="CC19" s="62"/>
      <c r="CD19" s="31"/>
      <c r="CE19" s="62"/>
      <c r="CF19" s="62"/>
      <c r="CG19" s="31"/>
      <c r="CH19" s="33"/>
      <c r="CI19" s="62"/>
      <c r="CJ19" s="62"/>
      <c r="CK19" s="31"/>
      <c r="CL19" s="53"/>
    </row>
    <row r="20" spans="26:90" ht="12.75">
      <c r="Z20" s="61"/>
      <c r="AA20" s="58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26"/>
      <c r="BP20" s="26"/>
      <c r="BQ20" s="61"/>
      <c r="BR20" s="57"/>
      <c r="BS20" s="62"/>
      <c r="BT20" s="31"/>
      <c r="BU20" s="59"/>
      <c r="BV20" s="62"/>
      <c r="BW20" s="31"/>
      <c r="BX20" s="33"/>
      <c r="BY20" s="62"/>
      <c r="BZ20" s="31"/>
      <c r="CA20" s="62"/>
      <c r="CB20" s="62"/>
      <c r="CC20" s="31"/>
      <c r="CD20" s="62"/>
      <c r="CE20" s="62"/>
      <c r="CF20" s="31"/>
      <c r="CG20" s="63"/>
      <c r="CH20" s="62"/>
      <c r="CI20" s="62"/>
      <c r="CJ20" s="31"/>
      <c r="CK20" s="62"/>
      <c r="CL20" s="53"/>
    </row>
    <row r="21" spans="26:90" ht="12.75">
      <c r="Z21" s="61"/>
      <c r="AA21" s="58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26"/>
      <c r="BP21" s="26"/>
      <c r="BQ21" s="61"/>
      <c r="BR21" s="57"/>
      <c r="BS21" s="31"/>
      <c r="BT21" s="59"/>
      <c r="BU21" s="62"/>
      <c r="BV21" s="31"/>
      <c r="BW21" s="33"/>
      <c r="BX21" s="62"/>
      <c r="BY21" s="31"/>
      <c r="BZ21" s="62"/>
      <c r="CA21" s="62"/>
      <c r="CB21" s="31"/>
      <c r="CC21" s="62"/>
      <c r="CD21" s="62"/>
      <c r="CE21" s="31"/>
      <c r="CF21" s="33"/>
      <c r="CG21" s="62"/>
      <c r="CH21" s="62"/>
      <c r="CI21" s="31"/>
      <c r="CJ21" s="59"/>
      <c r="CK21" s="27"/>
      <c r="CL21" s="53"/>
    </row>
    <row r="22" spans="26:90" ht="12.75">
      <c r="Z22" s="61"/>
      <c r="AA22" s="2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58"/>
      <c r="BM22" s="58"/>
      <c r="BN22" s="58"/>
      <c r="BO22" s="26"/>
      <c r="BP22" s="26"/>
      <c r="BQ22" s="61"/>
      <c r="BR22" s="32"/>
      <c r="BS22" s="59"/>
      <c r="BT22" s="62"/>
      <c r="BU22" s="31"/>
      <c r="BV22" s="33"/>
      <c r="BW22" s="62"/>
      <c r="BX22" s="31"/>
      <c r="BY22" s="62"/>
      <c r="BZ22" s="62"/>
      <c r="CA22" s="31"/>
      <c r="CB22" s="62"/>
      <c r="CC22" s="62"/>
      <c r="CD22" s="31"/>
      <c r="CE22" s="63"/>
      <c r="CF22" s="62"/>
      <c r="CG22" s="62"/>
      <c r="CH22" s="31"/>
      <c r="CI22" s="59"/>
      <c r="CJ22" s="27"/>
      <c r="CK22" s="62"/>
      <c r="CL22" s="53"/>
    </row>
    <row r="23" spans="26:90" ht="12.75">
      <c r="Z23" s="61"/>
      <c r="AA23" s="53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  <c r="BM23" s="58"/>
      <c r="BN23" s="58"/>
      <c r="BO23" s="26"/>
      <c r="BP23" s="26"/>
      <c r="BQ23" s="61"/>
      <c r="BR23" s="53"/>
      <c r="BS23" s="62"/>
      <c r="BT23" s="31"/>
      <c r="BU23" s="33"/>
      <c r="BV23" s="62"/>
      <c r="BW23" s="31"/>
      <c r="BX23" s="62"/>
      <c r="BY23" s="62"/>
      <c r="BZ23" s="31"/>
      <c r="CA23" s="62"/>
      <c r="CB23" s="62"/>
      <c r="CC23" s="31"/>
      <c r="CD23" s="33"/>
      <c r="CE23" s="62"/>
      <c r="CF23" s="62"/>
      <c r="CG23" s="31"/>
      <c r="CH23" s="59"/>
      <c r="CI23" s="27"/>
      <c r="CJ23" s="62"/>
      <c r="CK23" s="31"/>
      <c r="CL23" s="53"/>
    </row>
    <row r="24" spans="26:90" ht="12.75">
      <c r="Z24" s="61"/>
      <c r="AA24" s="58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26"/>
      <c r="BP24" s="26"/>
      <c r="BQ24" s="61"/>
      <c r="BR24" s="57"/>
      <c r="BS24" s="31"/>
      <c r="BT24" s="33"/>
      <c r="BU24" s="62"/>
      <c r="BV24" s="31"/>
      <c r="BW24" s="62"/>
      <c r="BX24" s="62"/>
      <c r="BY24" s="31"/>
      <c r="BZ24" s="62"/>
      <c r="CA24" s="62"/>
      <c r="CB24" s="31"/>
      <c r="CC24" s="63"/>
      <c r="CD24" s="62"/>
      <c r="CE24" s="62"/>
      <c r="CF24" s="31"/>
      <c r="CG24" s="62"/>
      <c r="CH24" s="27"/>
      <c r="CI24" s="62"/>
      <c r="CJ24" s="31"/>
      <c r="CK24" s="63"/>
      <c r="CL24" s="53"/>
    </row>
    <row r="25" spans="26:90" ht="12.75">
      <c r="Z25" s="61"/>
      <c r="AA25" s="2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  <c r="BM25" s="58"/>
      <c r="BN25" s="58"/>
      <c r="BO25" s="26"/>
      <c r="BP25" s="26"/>
      <c r="BQ25" s="61"/>
      <c r="BR25" s="32"/>
      <c r="BS25" s="27"/>
      <c r="BT25" s="62"/>
      <c r="BU25" s="31"/>
      <c r="BV25" s="62"/>
      <c r="BW25" s="62"/>
      <c r="BX25" s="31"/>
      <c r="BY25" s="62"/>
      <c r="BZ25" s="62"/>
      <c r="CA25" s="31"/>
      <c r="CB25" s="33"/>
      <c r="CC25" s="62"/>
      <c r="CD25" s="62"/>
      <c r="CE25" s="31"/>
      <c r="CF25" s="59"/>
      <c r="CG25" s="27"/>
      <c r="CH25" s="62"/>
      <c r="CI25" s="31"/>
      <c r="CJ25" s="63"/>
      <c r="CK25" s="62"/>
      <c r="CL25" s="53"/>
    </row>
    <row r="26" spans="26:90" ht="12.75">
      <c r="Z26" s="61"/>
      <c r="AA26" s="28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  <c r="BM26" s="58"/>
      <c r="BN26" s="58"/>
      <c r="BO26" s="26"/>
      <c r="BP26" s="26"/>
      <c r="BQ26" s="61"/>
      <c r="BR26" s="33"/>
      <c r="BS26" s="62"/>
      <c r="BT26" s="31"/>
      <c r="BU26" s="62"/>
      <c r="BV26" s="62"/>
      <c r="BW26" s="31"/>
      <c r="BX26" s="62"/>
      <c r="BY26" s="62"/>
      <c r="BZ26" s="31"/>
      <c r="CA26" s="63"/>
      <c r="CB26" s="62"/>
      <c r="CC26" s="62"/>
      <c r="CD26" s="31"/>
      <c r="CE26" s="33"/>
      <c r="CF26" s="27"/>
      <c r="CG26" s="62"/>
      <c r="CH26" s="31"/>
      <c r="CI26" s="63"/>
      <c r="CJ26" s="62"/>
      <c r="CK26" s="33"/>
      <c r="CL26" s="53"/>
    </row>
    <row r="27" spans="26:90" ht="12.75">
      <c r="Z27" s="61"/>
      <c r="AA27" s="58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8"/>
      <c r="BM27" s="58"/>
      <c r="BN27" s="58"/>
      <c r="BO27" s="26"/>
      <c r="BP27" s="26"/>
      <c r="BQ27" s="61"/>
      <c r="BR27" s="57"/>
      <c r="BS27" s="31"/>
      <c r="BT27" s="62"/>
      <c r="BU27" s="62"/>
      <c r="BV27" s="31"/>
      <c r="BW27" s="62"/>
      <c r="BX27" s="62"/>
      <c r="BY27" s="31"/>
      <c r="BZ27" s="33"/>
      <c r="CA27" s="62"/>
      <c r="CB27" s="62"/>
      <c r="CC27" s="31"/>
      <c r="CD27" s="59"/>
      <c r="CE27" s="27"/>
      <c r="CF27" s="62"/>
      <c r="CG27" s="31"/>
      <c r="CH27" s="63"/>
      <c r="CI27" s="62"/>
      <c r="CJ27" s="33"/>
      <c r="CK27" s="31"/>
      <c r="CL27" s="53"/>
    </row>
    <row r="28" spans="26:90" ht="12.75">
      <c r="Z28" s="61"/>
      <c r="AA28" s="2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  <c r="BM28" s="58"/>
      <c r="BN28" s="58"/>
      <c r="BO28" s="26"/>
      <c r="BP28" s="26"/>
      <c r="BQ28" s="61"/>
      <c r="BR28" s="32"/>
      <c r="BS28" s="62"/>
      <c r="BT28" s="62"/>
      <c r="BU28" s="31"/>
      <c r="BV28" s="62"/>
      <c r="BW28" s="62"/>
      <c r="BX28" s="31"/>
      <c r="BY28" s="63"/>
      <c r="BZ28" s="62"/>
      <c r="CA28" s="62"/>
      <c r="CB28" s="31"/>
      <c r="CC28" s="62"/>
      <c r="CD28" s="27"/>
      <c r="CE28" s="62"/>
      <c r="CF28" s="31"/>
      <c r="CG28" s="63"/>
      <c r="CH28" s="62"/>
      <c r="CI28" s="33"/>
      <c r="CJ28" s="31"/>
      <c r="CK28" s="62"/>
      <c r="CL28" s="53"/>
    </row>
    <row r="29" spans="26:90" ht="12.75">
      <c r="Z29" s="61"/>
      <c r="AA29" s="58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8"/>
      <c r="BM29" s="58"/>
      <c r="BN29" s="58"/>
      <c r="BO29" s="26"/>
      <c r="BP29" s="26"/>
      <c r="BQ29" s="61"/>
      <c r="BR29" s="57"/>
      <c r="BS29" s="62"/>
      <c r="BT29" s="31"/>
      <c r="BU29" s="62"/>
      <c r="BV29" s="62"/>
      <c r="BW29" s="31"/>
      <c r="BX29" s="33"/>
      <c r="BY29" s="62"/>
      <c r="BZ29" s="62"/>
      <c r="CA29" s="31"/>
      <c r="CB29" s="59"/>
      <c r="CC29" s="27"/>
      <c r="CD29" s="62"/>
      <c r="CE29" s="31"/>
      <c r="CF29" s="63"/>
      <c r="CG29" s="62"/>
      <c r="CH29" s="33"/>
      <c r="CI29" s="31"/>
      <c r="CJ29" s="62"/>
      <c r="CK29" s="31"/>
      <c r="CL29" s="53"/>
    </row>
    <row r="30" spans="26:90" ht="12.75">
      <c r="Z30" s="61"/>
      <c r="AA30" s="58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  <c r="BM30" s="58"/>
      <c r="BN30" s="58"/>
      <c r="BO30" s="26"/>
      <c r="BP30" s="26"/>
      <c r="BQ30" s="61"/>
      <c r="BR30" s="57"/>
      <c r="BS30" s="31"/>
      <c r="BT30" s="62"/>
      <c r="BU30" s="62"/>
      <c r="BV30" s="31"/>
      <c r="BW30" s="63"/>
      <c r="BX30" s="62"/>
      <c r="BY30" s="62"/>
      <c r="BZ30" s="31"/>
      <c r="CA30" s="33"/>
      <c r="CB30" s="27"/>
      <c r="CC30" s="62"/>
      <c r="CD30" s="31"/>
      <c r="CE30" s="63"/>
      <c r="CF30" s="62"/>
      <c r="CG30" s="33"/>
      <c r="CH30" s="31"/>
      <c r="CI30" s="62"/>
      <c r="CJ30" s="31"/>
      <c r="CK30" s="62"/>
      <c r="CL30" s="53"/>
    </row>
    <row r="31" spans="26:90" ht="12.75">
      <c r="Z31" s="61"/>
      <c r="AA31" s="2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8"/>
      <c r="BM31" s="58"/>
      <c r="BN31" s="58"/>
      <c r="BO31" s="26"/>
      <c r="BP31" s="26"/>
      <c r="BQ31" s="61"/>
      <c r="BR31" s="32"/>
      <c r="BS31" s="62"/>
      <c r="BT31" s="62"/>
      <c r="BU31" s="31"/>
      <c r="BV31" s="33"/>
      <c r="BW31" s="62"/>
      <c r="BX31" s="62"/>
      <c r="BY31" s="31"/>
      <c r="BZ31" s="59"/>
      <c r="CA31" s="27"/>
      <c r="CB31" s="62"/>
      <c r="CC31" s="31"/>
      <c r="CD31" s="63"/>
      <c r="CE31" s="62"/>
      <c r="CF31" s="33"/>
      <c r="CG31" s="31"/>
      <c r="CH31" s="62"/>
      <c r="CI31" s="31"/>
      <c r="CJ31" s="62"/>
      <c r="CK31" s="62"/>
      <c r="CL31" s="53"/>
    </row>
    <row r="32" spans="26:90" ht="12.75">
      <c r="Z32" s="61"/>
      <c r="AA32" s="57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8"/>
      <c r="BM32" s="58"/>
      <c r="BN32" s="58"/>
      <c r="BO32" s="26"/>
      <c r="BP32" s="26"/>
      <c r="BQ32" s="61"/>
      <c r="BR32" s="57"/>
      <c r="BS32" s="62"/>
      <c r="BT32" s="31"/>
      <c r="BU32" s="63"/>
      <c r="BV32" s="62"/>
      <c r="BW32" s="62"/>
      <c r="BX32" s="31"/>
      <c r="BY32" s="62"/>
      <c r="BZ32" s="27"/>
      <c r="CA32" s="62"/>
      <c r="CB32" s="31"/>
      <c r="CC32" s="63"/>
      <c r="CD32" s="62"/>
      <c r="CE32" s="33"/>
      <c r="CF32" s="31"/>
      <c r="CG32" s="62"/>
      <c r="CH32" s="31"/>
      <c r="CI32" s="62"/>
      <c r="CJ32" s="62"/>
      <c r="CK32" s="31"/>
      <c r="CL32" s="53"/>
    </row>
    <row r="33" spans="26:90" ht="12.75">
      <c r="Z33" s="61"/>
      <c r="AA33" s="58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8"/>
      <c r="BM33" s="58"/>
      <c r="BN33" s="58"/>
      <c r="BO33" s="26"/>
      <c r="BP33" s="26"/>
      <c r="BQ33" s="61"/>
      <c r="BR33" s="57"/>
      <c r="BS33" s="31"/>
      <c r="BT33" s="33"/>
      <c r="BU33" s="62"/>
      <c r="BV33" s="62"/>
      <c r="BW33" s="31"/>
      <c r="BX33" s="59"/>
      <c r="BY33" s="27"/>
      <c r="BZ33" s="62"/>
      <c r="CA33" s="31"/>
      <c r="CB33" s="63"/>
      <c r="CC33" s="62"/>
      <c r="CD33" s="33"/>
      <c r="CE33" s="31"/>
      <c r="CF33" s="62"/>
      <c r="CG33" s="31"/>
      <c r="CH33" s="62"/>
      <c r="CI33" s="62"/>
      <c r="CJ33" s="31"/>
      <c r="CK33" s="33"/>
      <c r="CL33" s="53"/>
    </row>
    <row r="34" spans="26:90" ht="12.75">
      <c r="Z34" s="61"/>
      <c r="AA34" s="2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  <c r="BM34" s="58"/>
      <c r="BN34" s="58"/>
      <c r="BO34" s="26"/>
      <c r="BP34" s="26"/>
      <c r="BQ34" s="61"/>
      <c r="BR34" s="32"/>
      <c r="BS34" s="59"/>
      <c r="BT34" s="62"/>
      <c r="BU34" s="62"/>
      <c r="BV34" s="31"/>
      <c r="BW34" s="33"/>
      <c r="BX34" s="27"/>
      <c r="BY34" s="62"/>
      <c r="BZ34" s="31"/>
      <c r="CA34" s="63"/>
      <c r="CB34" s="62"/>
      <c r="CC34" s="33"/>
      <c r="CD34" s="31"/>
      <c r="CE34" s="62"/>
      <c r="CF34" s="31"/>
      <c r="CG34" s="62"/>
      <c r="CH34" s="62"/>
      <c r="CI34" s="31"/>
      <c r="CJ34" s="27"/>
      <c r="CK34" s="59"/>
      <c r="CL34" s="53"/>
    </row>
    <row r="35" spans="26:90" ht="12.75">
      <c r="Z35" s="61"/>
      <c r="AA35" s="57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  <c r="BM35" s="58"/>
      <c r="BN35" s="58"/>
      <c r="BO35" s="26"/>
      <c r="BP35" s="26"/>
      <c r="BQ35" s="61"/>
      <c r="BR35" s="33"/>
      <c r="BS35" s="62"/>
      <c r="BT35" s="62"/>
      <c r="BU35" s="31"/>
      <c r="BV35" s="59"/>
      <c r="BW35" s="27"/>
      <c r="BX35" s="62"/>
      <c r="BY35" s="31"/>
      <c r="BZ35" s="63"/>
      <c r="CA35" s="62"/>
      <c r="CB35" s="33"/>
      <c r="CC35" s="31"/>
      <c r="CD35" s="62"/>
      <c r="CE35" s="31"/>
      <c r="CF35" s="62"/>
      <c r="CG35" s="62"/>
      <c r="CH35" s="31"/>
      <c r="CI35" s="63"/>
      <c r="CJ35" s="59"/>
      <c r="CK35" s="31"/>
      <c r="CL35" s="53"/>
    </row>
    <row r="36" spans="26:90" ht="12.75">
      <c r="Z36" s="61"/>
      <c r="AA36" s="58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L36" s="58"/>
      <c r="BM36" s="58"/>
      <c r="BN36" s="58"/>
      <c r="BO36" s="26"/>
      <c r="BP36" s="26"/>
      <c r="BQ36" s="61"/>
      <c r="BR36" s="57"/>
      <c r="BS36" s="62"/>
      <c r="BT36" s="31"/>
      <c r="BU36" s="62"/>
      <c r="BV36" s="27"/>
      <c r="BW36" s="62"/>
      <c r="BX36" s="31"/>
      <c r="BY36" s="63"/>
      <c r="BZ36" s="62"/>
      <c r="CA36" s="33"/>
      <c r="CB36" s="31"/>
      <c r="CC36" s="62"/>
      <c r="CD36" s="31"/>
      <c r="CE36" s="62"/>
      <c r="CF36" s="62"/>
      <c r="CG36" s="31"/>
      <c r="CH36" s="59"/>
      <c r="CI36" s="59"/>
      <c r="CJ36" s="31"/>
      <c r="CK36" s="33"/>
      <c r="CL36" s="53"/>
    </row>
    <row r="37" spans="26:90" ht="12.75">
      <c r="Z37" s="61"/>
      <c r="AA37" s="58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  <c r="BM37" s="58"/>
      <c r="BN37" s="58"/>
      <c r="BO37" s="26"/>
      <c r="BP37" s="26"/>
      <c r="BQ37" s="61"/>
      <c r="BR37" s="57"/>
      <c r="BS37" s="31"/>
      <c r="BT37" s="59"/>
      <c r="BU37" s="27"/>
      <c r="BV37" s="62"/>
      <c r="BW37" s="31"/>
      <c r="BX37" s="63"/>
      <c r="BY37" s="62"/>
      <c r="BZ37" s="33"/>
      <c r="CA37" s="31"/>
      <c r="CB37" s="62"/>
      <c r="CC37" s="31"/>
      <c r="CD37" s="62"/>
      <c r="CE37" s="62"/>
      <c r="CF37" s="31"/>
      <c r="CG37" s="62"/>
      <c r="CH37" s="59"/>
      <c r="CI37" s="31"/>
      <c r="CJ37" s="63"/>
      <c r="CK37" s="62"/>
      <c r="CL37" s="53"/>
    </row>
    <row r="38" spans="26:90" ht="12.75">
      <c r="Z38" s="61"/>
      <c r="AA38" s="2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  <c r="BK38" s="58"/>
      <c r="BL38" s="58"/>
      <c r="BM38" s="58"/>
      <c r="BN38" s="58"/>
      <c r="BO38" s="26"/>
      <c r="BQ38" s="61"/>
      <c r="BR38" s="32"/>
      <c r="BS38" s="62"/>
      <c r="BT38" s="27"/>
      <c r="BU38" s="62"/>
      <c r="BV38" s="31"/>
      <c r="BW38" s="63"/>
      <c r="BX38" s="62"/>
      <c r="BY38" s="33"/>
      <c r="BZ38" s="31"/>
      <c r="CA38" s="62"/>
      <c r="CB38" s="31"/>
      <c r="CC38" s="62"/>
      <c r="CD38" s="62"/>
      <c r="CE38" s="31"/>
      <c r="CF38" s="63"/>
      <c r="CG38" s="59"/>
      <c r="CH38" s="31"/>
      <c r="CI38" s="33"/>
      <c r="CJ38" s="62"/>
      <c r="CK38" s="62"/>
      <c r="CL38" s="53"/>
    </row>
    <row r="39" spans="26:90" ht="12.75">
      <c r="Z39" s="61"/>
      <c r="AA39" s="57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8"/>
      <c r="AZ39" s="58"/>
      <c r="BA39" s="58"/>
      <c r="BB39" s="58"/>
      <c r="BC39" s="58"/>
      <c r="BD39" s="58"/>
      <c r="BE39" s="58"/>
      <c r="BF39" s="58"/>
      <c r="BG39" s="58"/>
      <c r="BH39" s="58"/>
      <c r="BI39" s="58"/>
      <c r="BJ39" s="58"/>
      <c r="BK39" s="58"/>
      <c r="BL39" s="58"/>
      <c r="BM39" s="58"/>
      <c r="BN39" s="58"/>
      <c r="BO39" s="26"/>
      <c r="BP39" s="26"/>
      <c r="BQ39" s="61"/>
      <c r="BR39" s="59"/>
      <c r="BS39" s="27"/>
      <c r="BT39" s="62"/>
      <c r="BU39" s="31"/>
      <c r="BV39" s="63"/>
      <c r="BW39" s="62"/>
      <c r="BX39" s="33"/>
      <c r="BY39" s="31"/>
      <c r="BZ39" s="62"/>
      <c r="CA39" s="31"/>
      <c r="CB39" s="62"/>
      <c r="CC39" s="62"/>
      <c r="CD39" s="31"/>
      <c r="CE39" s="62"/>
      <c r="CF39" s="59"/>
      <c r="CG39" s="31"/>
      <c r="CH39" s="62"/>
      <c r="CI39" s="62"/>
      <c r="CJ39" s="62"/>
      <c r="CK39" s="31"/>
      <c r="CL39" s="53"/>
    </row>
    <row r="40" spans="26:90" ht="12.75">
      <c r="Z40" s="61"/>
      <c r="AA40" s="57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8"/>
      <c r="AZ40" s="58"/>
      <c r="BA40" s="58"/>
      <c r="BB40" s="58"/>
      <c r="BC40" s="58"/>
      <c r="BD40" s="58"/>
      <c r="BE40" s="58"/>
      <c r="BF40" s="58"/>
      <c r="BG40" s="58"/>
      <c r="BH40" s="58"/>
      <c r="BI40" s="58"/>
      <c r="BJ40" s="58"/>
      <c r="BK40" s="58"/>
      <c r="BL40" s="58"/>
      <c r="BM40" s="58"/>
      <c r="BN40" s="58"/>
      <c r="BO40" s="26"/>
      <c r="BP40" s="26"/>
      <c r="BQ40" s="61"/>
      <c r="BR40" s="28"/>
      <c r="BS40" s="62"/>
      <c r="BT40" s="31"/>
      <c r="BU40" s="63"/>
      <c r="BV40" s="62"/>
      <c r="BW40" s="33"/>
      <c r="BX40" s="31"/>
      <c r="BY40" s="62"/>
      <c r="BZ40" s="31"/>
      <c r="CA40" s="62"/>
      <c r="CB40" s="62"/>
      <c r="CC40" s="31"/>
      <c r="CD40" s="62"/>
      <c r="CE40" s="59"/>
      <c r="CF40" s="31"/>
      <c r="CG40" s="33"/>
      <c r="CH40" s="62"/>
      <c r="CI40" s="62"/>
      <c r="CJ40" s="31"/>
      <c r="CK40" s="59"/>
      <c r="CL40" s="53"/>
    </row>
    <row r="41" spans="26:90" ht="12.75">
      <c r="Z41" s="61"/>
      <c r="AA41" s="58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8"/>
      <c r="BM41" s="58"/>
      <c r="BN41" s="58"/>
      <c r="BO41" s="26"/>
      <c r="BP41" s="26"/>
      <c r="BQ41" s="61"/>
      <c r="BR41" s="57"/>
      <c r="BS41" s="31"/>
      <c r="BT41" s="63"/>
      <c r="BU41" s="62"/>
      <c r="BV41" s="33"/>
      <c r="BW41" s="31"/>
      <c r="BX41" s="62"/>
      <c r="BY41" s="31"/>
      <c r="BZ41" s="62"/>
      <c r="CA41" s="62"/>
      <c r="CB41" s="31"/>
      <c r="CC41" s="63"/>
      <c r="CD41" s="59"/>
      <c r="CE41" s="31"/>
      <c r="CF41" s="27"/>
      <c r="CG41" s="62"/>
      <c r="CH41" s="62"/>
      <c r="CI41" s="31"/>
      <c r="CJ41" s="59"/>
      <c r="CK41" s="62"/>
      <c r="CL41" s="53"/>
    </row>
    <row r="42" spans="26:90" ht="12.75">
      <c r="Z42" s="61"/>
      <c r="AA42" s="2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8"/>
      <c r="BK42" s="58"/>
      <c r="BL42" s="58"/>
      <c r="BM42" s="58"/>
      <c r="BN42" s="58"/>
      <c r="BO42" s="26"/>
      <c r="BP42" s="26"/>
      <c r="BQ42" s="61"/>
      <c r="BR42" s="32"/>
      <c r="BS42" s="63"/>
      <c r="BT42" s="62"/>
      <c r="BU42" s="33"/>
      <c r="BV42" s="31"/>
      <c r="BW42" s="62"/>
      <c r="BX42" s="31"/>
      <c r="BY42" s="62"/>
      <c r="BZ42" s="62"/>
      <c r="CA42" s="31"/>
      <c r="CB42" s="59"/>
      <c r="CC42" s="59"/>
      <c r="CD42" s="31"/>
      <c r="CE42" s="33"/>
      <c r="CF42" s="62"/>
      <c r="CG42" s="62"/>
      <c r="CH42" s="31"/>
      <c r="CI42" s="59"/>
      <c r="CJ42" s="62"/>
      <c r="CK42" s="31"/>
      <c r="CL42" s="53"/>
    </row>
    <row r="43" spans="26:90" ht="12.75">
      <c r="Z43" s="61"/>
      <c r="AA43" s="60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8"/>
      <c r="AZ43" s="58"/>
      <c r="BA43" s="58"/>
      <c r="BB43" s="58"/>
      <c r="BC43" s="58"/>
      <c r="BD43" s="58"/>
      <c r="BE43" s="58"/>
      <c r="BF43" s="58"/>
      <c r="BG43" s="58"/>
      <c r="BH43" s="58"/>
      <c r="BI43" s="58"/>
      <c r="BJ43" s="58"/>
      <c r="BK43" s="58"/>
      <c r="BL43" s="58"/>
      <c r="BM43" s="58"/>
      <c r="BN43" s="58"/>
      <c r="BO43" s="26"/>
      <c r="BP43" s="26"/>
      <c r="BQ43" s="61"/>
      <c r="BR43" s="64"/>
      <c r="BS43" s="62"/>
      <c r="BT43" s="33"/>
      <c r="BU43" s="31"/>
      <c r="BV43" s="62"/>
      <c r="BW43" s="31"/>
      <c r="BX43" s="62"/>
      <c r="BY43" s="62"/>
      <c r="BZ43" s="31"/>
      <c r="CA43" s="62"/>
      <c r="CB43" s="59"/>
      <c r="CC43" s="31"/>
      <c r="CD43" s="63"/>
      <c r="CE43" s="62"/>
      <c r="CF43" s="62"/>
      <c r="CG43" s="31"/>
      <c r="CH43" s="59"/>
      <c r="CI43" s="62"/>
      <c r="CJ43" s="31"/>
      <c r="CK43" s="33"/>
      <c r="CL43" s="53"/>
    </row>
    <row r="44" spans="26:90" ht="12.75">
      <c r="Z44" s="61"/>
      <c r="AA44" s="58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8"/>
      <c r="AZ44" s="58"/>
      <c r="BA44" s="58"/>
      <c r="BB44" s="58"/>
      <c r="BC44" s="58"/>
      <c r="BD44" s="58"/>
      <c r="BE44" s="58"/>
      <c r="BF44" s="58"/>
      <c r="BG44" s="58"/>
      <c r="BH44" s="58"/>
      <c r="BI44" s="58"/>
      <c r="BJ44" s="58"/>
      <c r="BK44" s="58"/>
      <c r="BL44" s="58"/>
      <c r="BM44" s="58"/>
      <c r="BN44" s="58"/>
      <c r="BO44" s="26"/>
      <c r="BP44" s="26"/>
      <c r="BQ44" s="61"/>
      <c r="BR44" s="57"/>
      <c r="BS44" s="33"/>
      <c r="BT44" s="31"/>
      <c r="BU44" s="62"/>
      <c r="BV44" s="31"/>
      <c r="BW44" s="62"/>
      <c r="BX44" s="62"/>
      <c r="BY44" s="31"/>
      <c r="BZ44" s="63"/>
      <c r="CA44" s="59"/>
      <c r="CB44" s="31"/>
      <c r="CC44" s="33"/>
      <c r="CD44" s="62"/>
      <c r="CE44" s="62"/>
      <c r="CF44" s="31"/>
      <c r="CG44" s="59"/>
      <c r="CH44" s="62"/>
      <c r="CI44" s="31"/>
      <c r="CJ44" s="33"/>
      <c r="CK44" s="62"/>
      <c r="CL44" s="53"/>
    </row>
    <row r="45" spans="26:90" ht="12.75">
      <c r="Z45" s="61"/>
      <c r="AA45" s="57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8"/>
      <c r="AZ45" s="58"/>
      <c r="BA45" s="58"/>
      <c r="BB45" s="58"/>
      <c r="BC45" s="58"/>
      <c r="BD45" s="58"/>
      <c r="BE45" s="58"/>
      <c r="BF45" s="58"/>
      <c r="BG45" s="58"/>
      <c r="BH45" s="58"/>
      <c r="BI45" s="58"/>
      <c r="BJ45" s="58"/>
      <c r="BK45" s="58"/>
      <c r="BL45" s="58"/>
      <c r="BM45" s="58"/>
      <c r="BN45" s="58"/>
      <c r="BO45" s="26"/>
      <c r="BP45" s="26"/>
      <c r="BQ45" s="61"/>
      <c r="BR45" s="65"/>
      <c r="BS45" s="31"/>
      <c r="BT45" s="62"/>
      <c r="BU45" s="31"/>
      <c r="BV45" s="62"/>
      <c r="BW45" s="62"/>
      <c r="BX45" s="31"/>
      <c r="BY45" s="27"/>
      <c r="BZ45" s="59"/>
      <c r="CA45" s="31"/>
      <c r="CB45" s="27"/>
      <c r="CC45" s="62"/>
      <c r="CD45" s="62"/>
      <c r="CE45" s="31"/>
      <c r="CF45" s="59"/>
      <c r="CG45" s="62"/>
      <c r="CH45" s="31"/>
      <c r="CI45" s="33"/>
      <c r="CJ45" s="62"/>
      <c r="CK45" s="31"/>
      <c r="CL45" s="53"/>
    </row>
    <row r="46" spans="26:90" ht="12.75">
      <c r="Z46" s="61"/>
      <c r="AA46" s="2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8"/>
      <c r="AZ46" s="58"/>
      <c r="BA46" s="58"/>
      <c r="BB46" s="58"/>
      <c r="BC46" s="58"/>
      <c r="BD46" s="58"/>
      <c r="BE46" s="58"/>
      <c r="BF46" s="58"/>
      <c r="BG46" s="58"/>
      <c r="BH46" s="58"/>
      <c r="BI46" s="58"/>
      <c r="BJ46" s="58"/>
      <c r="BK46" s="58"/>
      <c r="BL46" s="58"/>
      <c r="BM46" s="58"/>
      <c r="BN46" s="58"/>
      <c r="BO46" s="26"/>
      <c r="BP46" s="26"/>
      <c r="BQ46" s="61"/>
      <c r="BR46" s="32"/>
      <c r="BS46" s="62"/>
      <c r="BT46" s="31"/>
      <c r="BU46" s="62"/>
      <c r="BV46" s="62"/>
      <c r="BW46" s="31"/>
      <c r="BX46" s="62"/>
      <c r="BY46" s="59"/>
      <c r="BZ46" s="31"/>
      <c r="CA46" s="33"/>
      <c r="CB46" s="62"/>
      <c r="CC46" s="62"/>
      <c r="CD46" s="31"/>
      <c r="CE46" s="59"/>
      <c r="CF46" s="62"/>
      <c r="CG46" s="31"/>
      <c r="CH46" s="33"/>
      <c r="CI46" s="62"/>
      <c r="CJ46" s="31"/>
      <c r="CK46" s="62"/>
      <c r="CL46" s="53"/>
    </row>
    <row r="47" spans="26:90" ht="12.75">
      <c r="Z47" s="61"/>
      <c r="AA47" s="58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8"/>
      <c r="AZ47" s="58"/>
      <c r="BA47" s="58"/>
      <c r="BB47" s="58"/>
      <c r="BC47" s="58"/>
      <c r="BD47" s="58"/>
      <c r="BE47" s="58"/>
      <c r="BF47" s="58"/>
      <c r="BG47" s="58"/>
      <c r="BH47" s="58"/>
      <c r="BI47" s="58"/>
      <c r="BJ47" s="58"/>
      <c r="BK47" s="58"/>
      <c r="BL47" s="58"/>
      <c r="BM47" s="58"/>
      <c r="BN47" s="58"/>
      <c r="BO47" s="26"/>
      <c r="BP47" s="26"/>
      <c r="BQ47" s="61"/>
      <c r="BR47" s="57"/>
      <c r="BS47" s="31"/>
      <c r="BT47" s="62"/>
      <c r="BU47" s="62"/>
      <c r="BV47" s="31"/>
      <c r="BW47" s="63"/>
      <c r="BX47" s="59"/>
      <c r="BY47" s="31"/>
      <c r="BZ47" s="59"/>
      <c r="CA47" s="62"/>
      <c r="CB47" s="62"/>
      <c r="CC47" s="31"/>
      <c r="CD47" s="59"/>
      <c r="CE47" s="62"/>
      <c r="CF47" s="31"/>
      <c r="CG47" s="33"/>
      <c r="CH47" s="62"/>
      <c r="CI47" s="31"/>
      <c r="CJ47" s="62"/>
      <c r="CK47" s="62"/>
      <c r="CL47" s="53"/>
    </row>
    <row r="48" spans="26:90" ht="12.75">
      <c r="Z48" s="61"/>
      <c r="AA48" s="2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8"/>
      <c r="AZ48" s="58"/>
      <c r="BA48" s="58"/>
      <c r="BB48" s="58"/>
      <c r="BC48" s="58"/>
      <c r="BD48" s="58"/>
      <c r="BE48" s="58"/>
      <c r="BF48" s="58"/>
      <c r="BG48" s="58"/>
      <c r="BH48" s="58"/>
      <c r="BI48" s="58"/>
      <c r="BJ48" s="58"/>
      <c r="BK48" s="58"/>
      <c r="BL48" s="58"/>
      <c r="BM48" s="58"/>
      <c r="BN48" s="58"/>
      <c r="BO48" s="26"/>
      <c r="BP48" s="26"/>
      <c r="BQ48" s="61"/>
      <c r="BR48" s="32"/>
      <c r="BS48" s="62"/>
      <c r="BT48" s="62"/>
      <c r="BU48" s="31"/>
      <c r="BV48" s="62"/>
      <c r="BW48" s="59"/>
      <c r="BX48" s="31"/>
      <c r="BY48" s="33"/>
      <c r="BZ48" s="62"/>
      <c r="CA48" s="62"/>
      <c r="CB48" s="31"/>
      <c r="CC48" s="59"/>
      <c r="CD48" s="62"/>
      <c r="CE48" s="31"/>
      <c r="CF48" s="33"/>
      <c r="CG48" s="62"/>
      <c r="CH48" s="31"/>
      <c r="CI48" s="62"/>
      <c r="CJ48" s="62"/>
      <c r="CK48" s="31"/>
      <c r="CL48" s="53"/>
    </row>
    <row r="49" spans="26:90" ht="12.75">
      <c r="Z49" s="61"/>
      <c r="AA49" s="58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8"/>
      <c r="AZ49" s="58"/>
      <c r="BA49" s="58"/>
      <c r="BB49" s="58"/>
      <c r="BC49" s="58"/>
      <c r="BD49" s="58"/>
      <c r="BE49" s="58"/>
      <c r="BF49" s="58"/>
      <c r="BG49" s="58"/>
      <c r="BH49" s="58"/>
      <c r="BI49" s="58"/>
      <c r="BJ49" s="58"/>
      <c r="BK49" s="58"/>
      <c r="BL49" s="58"/>
      <c r="BM49" s="58"/>
      <c r="BN49" s="58"/>
      <c r="BO49" s="26"/>
      <c r="BP49" s="26"/>
      <c r="BQ49" s="61"/>
      <c r="BR49" s="57"/>
      <c r="BS49" s="62"/>
      <c r="BT49" s="31"/>
      <c r="BU49" s="62"/>
      <c r="BV49" s="59"/>
      <c r="BW49" s="31"/>
      <c r="BX49" s="63"/>
      <c r="BY49" s="62"/>
      <c r="BZ49" s="62"/>
      <c r="CA49" s="31"/>
      <c r="CB49" s="59"/>
      <c r="CC49" s="62"/>
      <c r="CD49" s="31"/>
      <c r="CE49" s="33"/>
      <c r="CF49" s="62"/>
      <c r="CG49" s="31"/>
      <c r="CH49" s="62"/>
      <c r="CI49" s="62"/>
      <c r="CJ49" s="31"/>
      <c r="CK49" s="62"/>
      <c r="CL49" s="53"/>
    </row>
    <row r="50" spans="26:90" ht="12.75">
      <c r="Z50" s="61"/>
      <c r="AA50" s="58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8"/>
      <c r="AZ50" s="58"/>
      <c r="BA50" s="58"/>
      <c r="BB50" s="58"/>
      <c r="BC50" s="58"/>
      <c r="BD50" s="58"/>
      <c r="BE50" s="58"/>
      <c r="BF50" s="58"/>
      <c r="BG50" s="58"/>
      <c r="BH50" s="58"/>
      <c r="BI50" s="58"/>
      <c r="BJ50" s="58"/>
      <c r="BK50" s="58"/>
      <c r="BL50" s="58"/>
      <c r="BM50" s="58"/>
      <c r="BN50" s="58"/>
      <c r="BO50" s="26"/>
      <c r="BP50" s="26"/>
      <c r="BQ50" s="61"/>
      <c r="BR50" s="57"/>
      <c r="BS50" s="31"/>
      <c r="BT50" s="63"/>
      <c r="BU50" s="59"/>
      <c r="BV50" s="31"/>
      <c r="BW50" s="33"/>
      <c r="BX50" s="62"/>
      <c r="BY50" s="62"/>
      <c r="BZ50" s="31"/>
      <c r="CA50" s="59"/>
      <c r="CB50" s="62"/>
      <c r="CC50" s="31"/>
      <c r="CD50" s="33"/>
      <c r="CE50" s="62"/>
      <c r="CF50" s="31"/>
      <c r="CG50" s="62"/>
      <c r="CH50" s="62"/>
      <c r="CI50" s="31"/>
      <c r="CJ50" s="62"/>
      <c r="CK50" s="62"/>
      <c r="CL50" s="53"/>
    </row>
    <row r="51" spans="26:90" ht="12.75">
      <c r="Z51" s="107"/>
      <c r="AA51" s="2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59"/>
      <c r="AS51" s="59"/>
      <c r="AT51" s="59"/>
      <c r="AU51" s="59"/>
      <c r="AV51" s="59"/>
      <c r="AW51" s="59"/>
      <c r="AX51" s="59"/>
      <c r="AY51" s="58"/>
      <c r="AZ51" s="58"/>
      <c r="BA51" s="58"/>
      <c r="BB51" s="58"/>
      <c r="BC51" s="58"/>
      <c r="BD51" s="58"/>
      <c r="BE51" s="58"/>
      <c r="BF51" s="58"/>
      <c r="BG51" s="58"/>
      <c r="BH51" s="58"/>
      <c r="BI51" s="58"/>
      <c r="BJ51" s="58"/>
      <c r="BK51" s="58"/>
      <c r="BL51" s="58"/>
      <c r="BM51" s="58"/>
      <c r="BN51" s="58"/>
      <c r="BO51" s="26"/>
      <c r="BP51" s="26"/>
      <c r="BQ51" s="61"/>
      <c r="BR51" s="32"/>
      <c r="BS51" s="27"/>
      <c r="BT51" s="59"/>
      <c r="BU51" s="31"/>
      <c r="BV51" s="27"/>
      <c r="BW51" s="62"/>
      <c r="BX51" s="62"/>
      <c r="BY51" s="31"/>
      <c r="BZ51" s="59"/>
      <c r="CA51" s="62"/>
      <c r="CB51" s="31"/>
      <c r="CC51" s="33"/>
      <c r="CD51" s="62"/>
      <c r="CE51" s="31"/>
      <c r="CF51" s="62"/>
      <c r="CG51" s="62"/>
      <c r="CH51" s="31"/>
      <c r="CI51" s="62"/>
      <c r="CJ51" s="62"/>
      <c r="CK51" s="31"/>
      <c r="CL51" s="53"/>
    </row>
    <row r="52" spans="26:90" ht="12.75">
      <c r="Z52" s="107"/>
      <c r="AA52" s="57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8"/>
      <c r="AZ52" s="58"/>
      <c r="BA52" s="58"/>
      <c r="BB52" s="58"/>
      <c r="BC52" s="58"/>
      <c r="BD52" s="58"/>
      <c r="BE52" s="58"/>
      <c r="BF52" s="58"/>
      <c r="BG52" s="58"/>
      <c r="BH52" s="58"/>
      <c r="BI52" s="58"/>
      <c r="BJ52" s="58"/>
      <c r="BK52" s="58"/>
      <c r="BL52" s="58"/>
      <c r="BM52" s="58"/>
      <c r="BN52" s="58"/>
      <c r="BO52" s="26"/>
      <c r="BP52" s="26"/>
      <c r="BQ52" s="61"/>
      <c r="BR52" s="27"/>
      <c r="BS52" s="59"/>
      <c r="BT52" s="31"/>
      <c r="BU52" s="33"/>
      <c r="BV52" s="62"/>
      <c r="BW52" s="62"/>
      <c r="BX52" s="31"/>
      <c r="BY52" s="59"/>
      <c r="BZ52" s="62"/>
      <c r="CA52" s="31"/>
      <c r="CB52" s="33"/>
      <c r="CC52" s="62"/>
      <c r="CD52" s="31"/>
      <c r="CE52" s="62"/>
      <c r="CF52" s="62"/>
      <c r="CG52" s="31"/>
      <c r="CH52" s="62"/>
      <c r="CI52" s="62"/>
      <c r="CJ52" s="31"/>
      <c r="CK52" s="59"/>
      <c r="CL52" s="53"/>
    </row>
    <row r="53" spans="6:90" ht="12.75">
      <c r="F53" s="52"/>
      <c r="G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3"/>
      <c r="BA53" s="53"/>
      <c r="BB53" s="53"/>
      <c r="BC53" s="53"/>
      <c r="BD53" s="53"/>
      <c r="BE53" s="53"/>
      <c r="BF53" s="53"/>
      <c r="BG53" s="53"/>
      <c r="BH53" s="53"/>
      <c r="BI53" s="53"/>
      <c r="BJ53" s="53"/>
      <c r="BK53" s="53"/>
      <c r="BL53" s="53"/>
      <c r="BM53" s="53"/>
      <c r="BN53" s="53"/>
      <c r="BQ53" s="61"/>
      <c r="BR53" s="53"/>
      <c r="BS53" s="53"/>
      <c r="BT53" s="53"/>
      <c r="BU53" s="53"/>
      <c r="BV53" s="53"/>
      <c r="BW53" s="53"/>
      <c r="BX53" s="53"/>
      <c r="BY53" s="53"/>
      <c r="BZ53" s="53"/>
      <c r="CA53" s="53"/>
      <c r="CB53" s="53"/>
      <c r="CC53" s="53"/>
      <c r="CD53" s="53"/>
      <c r="CE53" s="53"/>
      <c r="CF53" s="53"/>
      <c r="CG53" s="53"/>
      <c r="CH53" s="53"/>
      <c r="CI53" s="53"/>
      <c r="CJ53" s="53"/>
      <c r="CK53" s="53"/>
      <c r="CL53" s="53"/>
    </row>
    <row r="54" spans="6:90" ht="12.75">
      <c r="F54" s="30"/>
      <c r="G54" s="29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53"/>
      <c r="BA54" s="53"/>
      <c r="BB54" s="53"/>
      <c r="BC54" s="53"/>
      <c r="BD54" s="53"/>
      <c r="BE54" s="53"/>
      <c r="BF54" s="53"/>
      <c r="BG54" s="53"/>
      <c r="BH54" s="53"/>
      <c r="BI54" s="53"/>
      <c r="BJ54" s="53"/>
      <c r="BK54" s="53"/>
      <c r="BL54" s="53"/>
      <c r="BM54" s="53"/>
      <c r="BN54" s="53"/>
      <c r="BQ54" s="53"/>
      <c r="BR54" s="53"/>
      <c r="BS54" s="53"/>
      <c r="BT54" s="53"/>
      <c r="BU54" s="53"/>
      <c r="BV54" s="53"/>
      <c r="BW54" s="53"/>
      <c r="BX54" s="53"/>
      <c r="BY54" s="53"/>
      <c r="BZ54" s="53"/>
      <c r="CA54" s="53"/>
      <c r="CB54" s="53"/>
      <c r="CC54" s="53"/>
      <c r="CD54" s="53"/>
      <c r="CE54" s="53"/>
      <c r="CF54" s="53"/>
      <c r="CG54" s="53"/>
      <c r="CH54" s="53"/>
      <c r="CI54" s="53"/>
      <c r="CJ54" s="53"/>
      <c r="CK54" s="53"/>
      <c r="CL54" s="53"/>
    </row>
    <row r="55" spans="6:90" ht="12.75">
      <c r="F55" s="54"/>
      <c r="G55" s="55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3"/>
      <c r="AZ55" s="53"/>
      <c r="BA55" s="53"/>
      <c r="BB55" s="53"/>
      <c r="BC55" s="53"/>
      <c r="BD55" s="53"/>
      <c r="BE55" s="53"/>
      <c r="BF55" s="53"/>
      <c r="BG55" s="53"/>
      <c r="BH55" s="53"/>
      <c r="BI55" s="53"/>
      <c r="BJ55" s="53"/>
      <c r="BK55" s="53"/>
      <c r="BL55" s="53"/>
      <c r="BM55" s="53"/>
      <c r="BN55" s="53"/>
      <c r="BQ55" s="53"/>
      <c r="BR55" s="53"/>
      <c r="BS55" s="53"/>
      <c r="BT55" s="53"/>
      <c r="BU55" s="53"/>
      <c r="BV55" s="53"/>
      <c r="BW55" s="53"/>
      <c r="BX55" s="53"/>
      <c r="BY55" s="53"/>
      <c r="BZ55" s="53"/>
      <c r="CA55" s="53"/>
      <c r="CB55" s="53"/>
      <c r="CC55" s="53"/>
      <c r="CD55" s="53"/>
      <c r="CE55" s="53"/>
      <c r="CF55" s="53"/>
      <c r="CG55" s="53"/>
      <c r="CH55" s="53"/>
      <c r="CI55" s="53"/>
      <c r="CJ55" s="53"/>
      <c r="CK55" s="53"/>
      <c r="CL55" s="53"/>
    </row>
    <row r="56" spans="6:90" ht="12.75">
      <c r="F56" s="52"/>
      <c r="G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3"/>
      <c r="BA56" s="53"/>
      <c r="BB56" s="53"/>
      <c r="BC56" s="53"/>
      <c r="BD56" s="53"/>
      <c r="BE56" s="53"/>
      <c r="BF56" s="53"/>
      <c r="BG56" s="53"/>
      <c r="BH56" s="53"/>
      <c r="BI56" s="53"/>
      <c r="BJ56" s="53"/>
      <c r="BK56" s="53"/>
      <c r="BL56" s="53"/>
      <c r="BM56" s="53"/>
      <c r="BN56" s="53"/>
      <c r="BQ56" s="53"/>
      <c r="BR56" s="53"/>
      <c r="BS56" s="53"/>
      <c r="BT56" s="53"/>
      <c r="BU56" s="53"/>
      <c r="BV56" s="53"/>
      <c r="BW56" s="53"/>
      <c r="BX56" s="53"/>
      <c r="BY56" s="53"/>
      <c r="BZ56" s="53"/>
      <c r="CA56" s="53"/>
      <c r="CB56" s="53"/>
      <c r="CC56" s="53"/>
      <c r="CD56" s="53"/>
      <c r="CE56" s="53"/>
      <c r="CF56" s="53"/>
      <c r="CG56" s="53"/>
      <c r="CH56" s="53"/>
      <c r="CI56" s="53"/>
      <c r="CJ56" s="53"/>
      <c r="CK56" s="53"/>
      <c r="CL56" s="53"/>
    </row>
    <row r="57" spans="6:90" ht="12.75">
      <c r="F57" s="56"/>
      <c r="G57" s="57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53"/>
      <c r="AV57" s="53"/>
      <c r="AW57" s="53"/>
      <c r="AX57" s="53"/>
      <c r="AY57" s="53"/>
      <c r="AZ57" s="53"/>
      <c r="BA57" s="53"/>
      <c r="BB57" s="53"/>
      <c r="BC57" s="53"/>
      <c r="BD57" s="53"/>
      <c r="BE57" s="53"/>
      <c r="BF57" s="53"/>
      <c r="BG57" s="53"/>
      <c r="BH57" s="53"/>
      <c r="BI57" s="53"/>
      <c r="BJ57" s="53"/>
      <c r="BK57" s="53"/>
      <c r="BL57" s="53"/>
      <c r="BM57" s="53"/>
      <c r="BN57" s="53"/>
      <c r="BQ57" s="53"/>
      <c r="BR57" s="53"/>
      <c r="BS57" s="53"/>
      <c r="BT57" s="53"/>
      <c r="BU57" s="53"/>
      <c r="BV57" s="53"/>
      <c r="BW57" s="53"/>
      <c r="BX57" s="53"/>
      <c r="BY57" s="53"/>
      <c r="BZ57" s="53"/>
      <c r="CA57" s="53"/>
      <c r="CB57" s="53"/>
      <c r="CC57" s="53"/>
      <c r="CD57" s="53"/>
      <c r="CE57" s="53"/>
      <c r="CF57" s="53"/>
      <c r="CG57" s="53"/>
      <c r="CH57" s="53"/>
      <c r="CI57" s="53"/>
      <c r="CJ57" s="53"/>
      <c r="CK57" s="53"/>
      <c r="CL57" s="53"/>
    </row>
    <row r="58" spans="6:90" ht="12.75">
      <c r="F58" s="52"/>
      <c r="G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3"/>
      <c r="AM58" s="53"/>
      <c r="AN58" s="53"/>
      <c r="AO58" s="53"/>
      <c r="AP58" s="53"/>
      <c r="AQ58" s="53"/>
      <c r="AR58" s="53"/>
      <c r="AS58" s="53"/>
      <c r="AT58" s="53"/>
      <c r="AU58" s="53"/>
      <c r="AV58" s="53"/>
      <c r="AW58" s="53"/>
      <c r="AX58" s="53"/>
      <c r="AY58" s="53"/>
      <c r="AZ58" s="53"/>
      <c r="BA58" s="53"/>
      <c r="BB58" s="53"/>
      <c r="BC58" s="53"/>
      <c r="BD58" s="53"/>
      <c r="BE58" s="53"/>
      <c r="BF58" s="53"/>
      <c r="BG58" s="53"/>
      <c r="BH58" s="53"/>
      <c r="BI58" s="53"/>
      <c r="BJ58" s="53"/>
      <c r="BK58" s="53"/>
      <c r="BL58" s="53"/>
      <c r="BM58" s="53"/>
      <c r="BN58" s="53"/>
      <c r="BQ58" s="53"/>
      <c r="BR58" s="53"/>
      <c r="BS58" s="53"/>
      <c r="BT58" s="53"/>
      <c r="BU58" s="53"/>
      <c r="BV58" s="53"/>
      <c r="BW58" s="53"/>
      <c r="BX58" s="53"/>
      <c r="BY58" s="53"/>
      <c r="BZ58" s="53"/>
      <c r="CA58" s="53"/>
      <c r="CB58" s="53"/>
      <c r="CC58" s="53"/>
      <c r="CD58" s="53"/>
      <c r="CE58" s="53"/>
      <c r="CF58" s="53"/>
      <c r="CG58" s="53"/>
      <c r="CH58" s="53"/>
      <c r="CI58" s="53"/>
      <c r="CJ58" s="53"/>
      <c r="CK58" s="53"/>
      <c r="CL58" s="53"/>
    </row>
    <row r="59" spans="6:90" ht="12.75">
      <c r="F59" s="52"/>
      <c r="G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53"/>
      <c r="AM59" s="53"/>
      <c r="AN59" s="53"/>
      <c r="AO59" s="53"/>
      <c r="AP59" s="53"/>
      <c r="AQ59" s="53"/>
      <c r="AR59" s="53"/>
      <c r="AS59" s="53"/>
      <c r="AT59" s="53"/>
      <c r="AU59" s="53"/>
      <c r="AV59" s="53"/>
      <c r="AW59" s="53"/>
      <c r="AX59" s="53"/>
      <c r="AY59" s="53"/>
      <c r="AZ59" s="53"/>
      <c r="BA59" s="53"/>
      <c r="BB59" s="53"/>
      <c r="BC59" s="53"/>
      <c r="BD59" s="53"/>
      <c r="BE59" s="53"/>
      <c r="BF59" s="53"/>
      <c r="BG59" s="53"/>
      <c r="BH59" s="53"/>
      <c r="BI59" s="53"/>
      <c r="BJ59" s="53"/>
      <c r="BK59" s="53"/>
      <c r="BL59" s="53"/>
      <c r="BM59" s="53"/>
      <c r="BN59" s="53"/>
      <c r="BQ59" s="53"/>
      <c r="BR59" s="53"/>
      <c r="BS59" s="53"/>
      <c r="BT59" s="53"/>
      <c r="BU59" s="53"/>
      <c r="BV59" s="53"/>
      <c r="BW59" s="53"/>
      <c r="BX59" s="53"/>
      <c r="BY59" s="53"/>
      <c r="BZ59" s="53"/>
      <c r="CA59" s="53"/>
      <c r="CB59" s="53"/>
      <c r="CC59" s="53"/>
      <c r="CD59" s="53"/>
      <c r="CE59" s="53"/>
      <c r="CF59" s="53"/>
      <c r="CG59" s="53"/>
      <c r="CH59" s="53"/>
      <c r="CI59" s="53"/>
      <c r="CJ59" s="53"/>
      <c r="CK59" s="53"/>
      <c r="CL59" s="53"/>
    </row>
    <row r="60" spans="6:90" ht="12.75">
      <c r="F60" s="56"/>
      <c r="G60" s="57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53"/>
      <c r="AP60" s="53"/>
      <c r="AQ60" s="53"/>
      <c r="AR60" s="53"/>
      <c r="AS60" s="53"/>
      <c r="AT60" s="53"/>
      <c r="AU60" s="53"/>
      <c r="AV60" s="53"/>
      <c r="AW60" s="53"/>
      <c r="AX60" s="53"/>
      <c r="AY60" s="53"/>
      <c r="AZ60" s="53"/>
      <c r="BA60" s="53"/>
      <c r="BB60" s="53"/>
      <c r="BC60" s="53"/>
      <c r="BD60" s="53"/>
      <c r="BE60" s="53"/>
      <c r="BF60" s="53"/>
      <c r="BG60" s="53"/>
      <c r="BH60" s="53"/>
      <c r="BI60" s="53"/>
      <c r="BJ60" s="53"/>
      <c r="BK60" s="53"/>
      <c r="BL60" s="53"/>
      <c r="BM60" s="53"/>
      <c r="BN60" s="53"/>
      <c r="BQ60" s="53"/>
      <c r="BR60" s="53"/>
      <c r="BS60" s="53"/>
      <c r="BT60" s="53"/>
      <c r="BU60" s="53"/>
      <c r="BV60" s="53"/>
      <c r="BW60" s="53"/>
      <c r="BX60" s="53"/>
      <c r="BY60" s="53"/>
      <c r="BZ60" s="53"/>
      <c r="CA60" s="53"/>
      <c r="CB60" s="53"/>
      <c r="CC60" s="53"/>
      <c r="CD60" s="53"/>
      <c r="CE60" s="53"/>
      <c r="CF60" s="53"/>
      <c r="CG60" s="53"/>
      <c r="CH60" s="53"/>
      <c r="CI60" s="53"/>
      <c r="CJ60" s="53"/>
      <c r="CK60" s="53"/>
      <c r="CL60" s="53"/>
    </row>
    <row r="61" spans="6:90" ht="12.75">
      <c r="F61" s="52"/>
      <c r="G61" s="53"/>
      <c r="BQ61" s="53"/>
      <c r="BR61" s="53"/>
      <c r="BS61" s="53"/>
      <c r="BT61" s="53"/>
      <c r="BU61" s="53"/>
      <c r="BV61" s="53"/>
      <c r="BW61" s="53"/>
      <c r="BX61" s="53"/>
      <c r="BY61" s="53"/>
      <c r="BZ61" s="53"/>
      <c r="CA61" s="53"/>
      <c r="CB61" s="53"/>
      <c r="CC61" s="53"/>
      <c r="CD61" s="53"/>
      <c r="CE61" s="53"/>
      <c r="CF61" s="53"/>
      <c r="CG61" s="53"/>
      <c r="CH61" s="53"/>
      <c r="CI61" s="53"/>
      <c r="CJ61" s="53"/>
      <c r="CK61" s="53"/>
      <c r="CL61" s="53"/>
    </row>
    <row r="62" spans="6:90" ht="12.75">
      <c r="F62" s="52"/>
      <c r="G62" s="53"/>
      <c r="BQ62" s="53"/>
      <c r="BR62" s="53"/>
      <c r="BS62" s="53"/>
      <c r="BT62" s="53"/>
      <c r="BU62" s="53"/>
      <c r="BV62" s="53"/>
      <c r="BW62" s="53"/>
      <c r="BX62" s="53"/>
      <c r="BY62" s="53"/>
      <c r="BZ62" s="53"/>
      <c r="CA62" s="53"/>
      <c r="CB62" s="53"/>
      <c r="CC62" s="53"/>
      <c r="CD62" s="53"/>
      <c r="CE62" s="53"/>
      <c r="CF62" s="53"/>
      <c r="CG62" s="53"/>
      <c r="CH62" s="53"/>
      <c r="CI62" s="53"/>
      <c r="CJ62" s="53"/>
      <c r="CK62" s="53"/>
      <c r="CL62" s="53"/>
    </row>
    <row r="63" ht="12.75">
      <c r="F63" s="25"/>
    </row>
    <row r="64" ht="12.75">
      <c r="F64" s="25"/>
    </row>
    <row r="65" ht="12.75">
      <c r="F65" s="25"/>
    </row>
    <row r="66" ht="12.75">
      <c r="F66" s="25"/>
    </row>
    <row r="67" ht="12.75">
      <c r="F67" s="25"/>
    </row>
    <row r="68" ht="12.75">
      <c r="F68" s="25"/>
    </row>
    <row r="69" ht="12.75">
      <c r="F69" s="25"/>
    </row>
    <row r="70" ht="12.75">
      <c r="F70" s="25"/>
    </row>
    <row r="71" ht="12.75">
      <c r="F71" s="25"/>
    </row>
  </sheetData>
  <sheetProtection/>
  <mergeCells count="7">
    <mergeCell ref="Z51:Z52"/>
    <mergeCell ref="H3:H4"/>
    <mergeCell ref="A2:H2"/>
    <mergeCell ref="A15:C15"/>
    <mergeCell ref="A3:A4"/>
    <mergeCell ref="B3:F3"/>
    <mergeCell ref="G3:G4"/>
  </mergeCells>
  <printOptions horizontalCentered="1"/>
  <pageMargins left="0.3937007874015748" right="0.3937007874015748" top="0.7874015748031497" bottom="0.3937007874015748" header="0.31496062992125984" footer="0.31496062992125984"/>
  <pageSetup horizontalDpi="600" verticalDpi="600" orientation="landscape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AM30"/>
  <sheetViews>
    <sheetView tabSelected="1" zoomScale="50" zoomScaleNormal="50" workbookViewId="0" topLeftCell="B1">
      <selection activeCell="AB36" sqref="AB36"/>
    </sheetView>
  </sheetViews>
  <sheetFormatPr defaultColWidth="11.421875" defaultRowHeight="15"/>
  <cols>
    <col min="1" max="1" width="0" style="0" hidden="1" customWidth="1"/>
    <col min="3" max="3" width="4.7109375" style="0" bestFit="1" customWidth="1"/>
    <col min="4" max="4" width="4.421875" style="0" bestFit="1" customWidth="1"/>
    <col min="5" max="7" width="6.140625" style="0" bestFit="1" customWidth="1"/>
    <col min="8" max="8" width="5.57421875" style="0" bestFit="1" customWidth="1"/>
    <col min="9" max="9" width="6.140625" style="0" bestFit="1" customWidth="1"/>
    <col min="10" max="10" width="5.57421875" style="0" bestFit="1" customWidth="1"/>
    <col min="11" max="11" width="6.140625" style="0" bestFit="1" customWidth="1"/>
    <col min="12" max="12" width="5.57421875" style="0" bestFit="1" customWidth="1"/>
    <col min="13" max="13" width="6.140625" style="0" bestFit="1" customWidth="1"/>
    <col min="14" max="14" width="5.57421875" style="0" bestFit="1" customWidth="1"/>
    <col min="15" max="15" width="6.140625" style="0" bestFit="1" customWidth="1"/>
    <col min="16" max="16" width="5.57421875" style="0" bestFit="1" customWidth="1"/>
    <col min="17" max="21" width="6.140625" style="0" bestFit="1" customWidth="1"/>
    <col min="22" max="22" width="5.57421875" style="0" bestFit="1" customWidth="1"/>
    <col min="23" max="23" width="6.140625" style="0" bestFit="1" customWidth="1"/>
    <col min="24" max="24" width="5.57421875" style="0" bestFit="1" customWidth="1"/>
    <col min="25" max="27" width="6.140625" style="0" bestFit="1" customWidth="1"/>
    <col min="28" max="28" width="5.57421875" style="0" bestFit="1" customWidth="1"/>
    <col min="29" max="29" width="6.140625" style="0" bestFit="1" customWidth="1"/>
    <col min="30" max="30" width="5.57421875" style="0" bestFit="1" customWidth="1"/>
    <col min="31" max="33" width="6.140625" style="0" bestFit="1" customWidth="1"/>
    <col min="34" max="34" width="5.57421875" style="0" bestFit="1" customWidth="1"/>
    <col min="35" max="35" width="6.140625" style="0" bestFit="1" customWidth="1"/>
    <col min="36" max="36" width="5.57421875" style="0" bestFit="1" customWidth="1"/>
    <col min="37" max="38" width="6.140625" style="0" bestFit="1" customWidth="1"/>
  </cols>
  <sheetData>
    <row r="2" spans="3:38" ht="14.25">
      <c r="C2" s="116" t="s">
        <v>83</v>
      </c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118"/>
    </row>
    <row r="3" spans="3:38" ht="51" customHeight="1">
      <c r="C3" s="119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1"/>
    </row>
    <row r="4" spans="3:38" ht="30" customHeight="1">
      <c r="C4" s="122" t="s">
        <v>80</v>
      </c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24"/>
    </row>
    <row r="5" spans="2:39" ht="15">
      <c r="B5" s="35"/>
      <c r="C5" s="125" t="s">
        <v>77</v>
      </c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 t="s">
        <v>78</v>
      </c>
      <c r="AC5" s="125"/>
      <c r="AD5" s="125"/>
      <c r="AE5" s="125"/>
      <c r="AF5" s="125"/>
      <c r="AG5" s="125"/>
      <c r="AH5" s="125"/>
      <c r="AI5" s="125"/>
      <c r="AJ5" s="125"/>
      <c r="AK5" s="125"/>
      <c r="AL5" s="125"/>
      <c r="AM5" s="36"/>
    </row>
    <row r="6" spans="2:39" ht="15.75">
      <c r="B6" s="35"/>
      <c r="C6" s="66">
        <v>4</v>
      </c>
      <c r="D6" s="66">
        <v>5</v>
      </c>
      <c r="E6" s="66">
        <v>6</v>
      </c>
      <c r="F6" s="66">
        <v>7</v>
      </c>
      <c r="G6" s="66">
        <v>8</v>
      </c>
      <c r="H6" s="66">
        <v>9</v>
      </c>
      <c r="I6" s="66">
        <v>10</v>
      </c>
      <c r="J6" s="66">
        <v>11</v>
      </c>
      <c r="K6" s="66">
        <v>12</v>
      </c>
      <c r="L6" s="66">
        <v>13</v>
      </c>
      <c r="M6" s="66">
        <v>14</v>
      </c>
      <c r="N6" s="66">
        <v>15</v>
      </c>
      <c r="O6" s="66">
        <v>16</v>
      </c>
      <c r="P6" s="66">
        <v>17</v>
      </c>
      <c r="Q6" s="66">
        <v>18</v>
      </c>
      <c r="R6" s="66">
        <v>19</v>
      </c>
      <c r="S6" s="66">
        <v>20</v>
      </c>
      <c r="T6" s="66">
        <v>21</v>
      </c>
      <c r="U6" s="66">
        <v>22</v>
      </c>
      <c r="V6" s="66">
        <v>23</v>
      </c>
      <c r="W6" s="66">
        <v>24</v>
      </c>
      <c r="X6" s="66">
        <v>25</v>
      </c>
      <c r="Y6" s="66">
        <v>26</v>
      </c>
      <c r="Z6" s="66">
        <v>27</v>
      </c>
      <c r="AA6" s="66">
        <v>28</v>
      </c>
      <c r="AB6" s="66">
        <v>1</v>
      </c>
      <c r="AC6" s="66">
        <v>2</v>
      </c>
      <c r="AD6" s="66">
        <v>3</v>
      </c>
      <c r="AE6" s="66">
        <v>4</v>
      </c>
      <c r="AF6" s="66">
        <v>5</v>
      </c>
      <c r="AG6" s="66">
        <v>6</v>
      </c>
      <c r="AH6" s="66">
        <v>7</v>
      </c>
      <c r="AI6" s="66">
        <v>8</v>
      </c>
      <c r="AJ6" s="66">
        <v>9</v>
      </c>
      <c r="AK6" s="66">
        <v>10</v>
      </c>
      <c r="AL6" s="66">
        <v>11</v>
      </c>
      <c r="AM6" s="37" t="s">
        <v>79</v>
      </c>
    </row>
    <row r="7" spans="2:38" ht="14.25">
      <c r="B7" s="115" t="s">
        <v>65</v>
      </c>
      <c r="C7" s="70" t="s">
        <v>32</v>
      </c>
      <c r="D7" s="71" t="s">
        <v>31</v>
      </c>
      <c r="E7" s="68" t="s">
        <v>60</v>
      </c>
      <c r="F7" s="72" t="s">
        <v>11</v>
      </c>
      <c r="G7" s="73" t="s">
        <v>0</v>
      </c>
      <c r="H7" s="71" t="s">
        <v>31</v>
      </c>
      <c r="I7" s="71" t="s">
        <v>31</v>
      </c>
      <c r="J7" s="70" t="s">
        <v>32</v>
      </c>
      <c r="K7" s="73" t="s">
        <v>0</v>
      </c>
      <c r="L7" s="71" t="s">
        <v>31</v>
      </c>
      <c r="M7" s="68" t="s">
        <v>60</v>
      </c>
      <c r="N7" s="73" t="s">
        <v>0</v>
      </c>
      <c r="O7" s="69" t="s">
        <v>61</v>
      </c>
      <c r="P7" s="71" t="s">
        <v>31</v>
      </c>
      <c r="Q7" s="73" t="s">
        <v>0</v>
      </c>
      <c r="R7" s="71" t="s">
        <v>31</v>
      </c>
      <c r="S7" s="67" t="s">
        <v>0</v>
      </c>
      <c r="T7" s="72" t="s">
        <v>11</v>
      </c>
      <c r="U7" s="73" t="s">
        <v>0</v>
      </c>
      <c r="V7" s="71" t="s">
        <v>31</v>
      </c>
      <c r="W7" s="71" t="s">
        <v>31</v>
      </c>
      <c r="X7" s="70" t="s">
        <v>32</v>
      </c>
      <c r="Y7" s="73" t="s">
        <v>0</v>
      </c>
      <c r="Z7" s="71" t="s">
        <v>31</v>
      </c>
      <c r="AA7" s="68" t="s">
        <v>60</v>
      </c>
      <c r="AB7" s="73" t="s">
        <v>0</v>
      </c>
      <c r="AC7" s="69" t="s">
        <v>61</v>
      </c>
      <c r="AD7" s="71" t="s">
        <v>31</v>
      </c>
      <c r="AE7" s="73" t="s">
        <v>0</v>
      </c>
      <c r="AF7" s="71" t="s">
        <v>31</v>
      </c>
      <c r="AG7" s="67" t="s">
        <v>0</v>
      </c>
      <c r="AH7" s="72" t="s">
        <v>11</v>
      </c>
      <c r="AI7" s="73" t="s">
        <v>0</v>
      </c>
      <c r="AJ7" s="71" t="s">
        <v>31</v>
      </c>
      <c r="AK7" s="71" t="s">
        <v>31</v>
      </c>
      <c r="AL7" s="70" t="s">
        <v>32</v>
      </c>
    </row>
    <row r="8" spans="2:38" ht="14.25">
      <c r="B8" s="115"/>
      <c r="C8" s="71" t="s">
        <v>31</v>
      </c>
      <c r="D8" s="67" t="s">
        <v>0</v>
      </c>
      <c r="E8" s="72" t="s">
        <v>11</v>
      </c>
      <c r="F8" s="73" t="s">
        <v>0</v>
      </c>
      <c r="G8" s="71" t="s">
        <v>31</v>
      </c>
      <c r="H8" s="74" t="s">
        <v>33</v>
      </c>
      <c r="I8" s="70" t="s">
        <v>32</v>
      </c>
      <c r="J8" s="73" t="s">
        <v>0</v>
      </c>
      <c r="K8" s="71" t="s">
        <v>31</v>
      </c>
      <c r="L8" s="75" t="s">
        <v>34</v>
      </c>
      <c r="M8" s="73" t="s">
        <v>0</v>
      </c>
      <c r="N8" s="70" t="s">
        <v>32</v>
      </c>
      <c r="O8" s="71" t="s">
        <v>31</v>
      </c>
      <c r="P8" s="73" t="s">
        <v>0</v>
      </c>
      <c r="Q8" s="71" t="s">
        <v>31</v>
      </c>
      <c r="R8" s="68" t="s">
        <v>60</v>
      </c>
      <c r="S8" s="72" t="s">
        <v>11</v>
      </c>
      <c r="T8" s="73" t="s">
        <v>0</v>
      </c>
      <c r="U8" s="71" t="s">
        <v>31</v>
      </c>
      <c r="V8" s="74" t="s">
        <v>33</v>
      </c>
      <c r="W8" s="70" t="s">
        <v>32</v>
      </c>
      <c r="X8" s="73" t="s">
        <v>0</v>
      </c>
      <c r="Y8" s="71" t="s">
        <v>31</v>
      </c>
      <c r="Z8" s="76" t="s">
        <v>81</v>
      </c>
      <c r="AA8" s="73" t="s">
        <v>0</v>
      </c>
      <c r="AB8" s="70" t="s">
        <v>32</v>
      </c>
      <c r="AC8" s="71" t="s">
        <v>31</v>
      </c>
      <c r="AD8" s="73" t="s">
        <v>0</v>
      </c>
      <c r="AE8" s="71" t="s">
        <v>31</v>
      </c>
      <c r="AF8" s="68" t="s">
        <v>60</v>
      </c>
      <c r="AG8" s="72" t="s">
        <v>11</v>
      </c>
      <c r="AH8" s="73" t="s">
        <v>0</v>
      </c>
      <c r="AI8" s="71" t="s">
        <v>31</v>
      </c>
      <c r="AJ8" s="74" t="s">
        <v>33</v>
      </c>
      <c r="AK8" s="70" t="s">
        <v>32</v>
      </c>
      <c r="AL8" s="73" t="s">
        <v>0</v>
      </c>
    </row>
    <row r="9" spans="2:38" ht="14.25">
      <c r="B9" s="115" t="s">
        <v>66</v>
      </c>
      <c r="C9" s="73" t="s">
        <v>0</v>
      </c>
      <c r="D9" s="72" t="s">
        <v>11</v>
      </c>
      <c r="E9" s="73" t="s">
        <v>0</v>
      </c>
      <c r="F9" s="71" t="s">
        <v>31</v>
      </c>
      <c r="G9" s="74" t="s">
        <v>33</v>
      </c>
      <c r="H9" s="70" t="s">
        <v>32</v>
      </c>
      <c r="I9" s="73" t="s">
        <v>0</v>
      </c>
      <c r="J9" s="71" t="s">
        <v>31</v>
      </c>
      <c r="K9" s="68" t="s">
        <v>60</v>
      </c>
      <c r="L9" s="73" t="s">
        <v>0</v>
      </c>
      <c r="M9" s="69" t="s">
        <v>61</v>
      </c>
      <c r="N9" s="71" t="s">
        <v>31</v>
      </c>
      <c r="O9" s="73" t="s">
        <v>0</v>
      </c>
      <c r="P9" s="71" t="s">
        <v>31</v>
      </c>
      <c r="Q9" s="67" t="s">
        <v>0</v>
      </c>
      <c r="R9" s="72" t="s">
        <v>11</v>
      </c>
      <c r="S9" s="73" t="s">
        <v>0</v>
      </c>
      <c r="T9" s="71" t="s">
        <v>31</v>
      </c>
      <c r="U9" s="74" t="s">
        <v>33</v>
      </c>
      <c r="V9" s="70" t="s">
        <v>32</v>
      </c>
      <c r="W9" s="73" t="s">
        <v>0</v>
      </c>
      <c r="X9" s="71" t="s">
        <v>31</v>
      </c>
      <c r="Y9" s="68" t="s">
        <v>60</v>
      </c>
      <c r="Z9" s="73" t="s">
        <v>0</v>
      </c>
      <c r="AA9" s="69" t="s">
        <v>61</v>
      </c>
      <c r="AB9" s="71" t="s">
        <v>31</v>
      </c>
      <c r="AC9" s="73" t="s">
        <v>0</v>
      </c>
      <c r="AD9" s="71" t="s">
        <v>31</v>
      </c>
      <c r="AE9" s="67" t="s">
        <v>0</v>
      </c>
      <c r="AF9" s="72" t="s">
        <v>11</v>
      </c>
      <c r="AG9" s="73" t="s">
        <v>0</v>
      </c>
      <c r="AH9" s="71" t="s">
        <v>31</v>
      </c>
      <c r="AI9" s="74" t="s">
        <v>33</v>
      </c>
      <c r="AJ9" s="70" t="s">
        <v>32</v>
      </c>
      <c r="AK9" s="73" t="s">
        <v>0</v>
      </c>
      <c r="AL9" s="71" t="s">
        <v>31</v>
      </c>
    </row>
    <row r="10" spans="2:38" ht="14.25">
      <c r="B10" s="115"/>
      <c r="C10" s="72" t="s">
        <v>11</v>
      </c>
      <c r="D10" s="73" t="s">
        <v>0</v>
      </c>
      <c r="E10" s="71" t="s">
        <v>31</v>
      </c>
      <c r="F10" s="74" t="s">
        <v>33</v>
      </c>
      <c r="G10" s="70" t="s">
        <v>32</v>
      </c>
      <c r="H10" s="73" t="s">
        <v>0</v>
      </c>
      <c r="I10" s="71" t="s">
        <v>31</v>
      </c>
      <c r="J10" s="75" t="s">
        <v>34</v>
      </c>
      <c r="K10" s="73" t="s">
        <v>0</v>
      </c>
      <c r="L10" s="70" t="s">
        <v>32</v>
      </c>
      <c r="M10" s="71" t="s">
        <v>31</v>
      </c>
      <c r="N10" s="73" t="s">
        <v>0</v>
      </c>
      <c r="O10" s="71" t="s">
        <v>31</v>
      </c>
      <c r="P10" s="67" t="s">
        <v>0</v>
      </c>
      <c r="Q10" s="72" t="s">
        <v>11</v>
      </c>
      <c r="R10" s="73" t="s">
        <v>0</v>
      </c>
      <c r="S10" s="71" t="s">
        <v>31</v>
      </c>
      <c r="T10" s="74" t="s">
        <v>33</v>
      </c>
      <c r="U10" s="70" t="s">
        <v>32</v>
      </c>
      <c r="V10" s="73" t="s">
        <v>0</v>
      </c>
      <c r="W10" s="71" t="s">
        <v>31</v>
      </c>
      <c r="X10" s="75" t="s">
        <v>34</v>
      </c>
      <c r="Y10" s="73" t="s">
        <v>0</v>
      </c>
      <c r="Z10" s="70" t="s">
        <v>32</v>
      </c>
      <c r="AA10" s="71" t="s">
        <v>31</v>
      </c>
      <c r="AB10" s="73" t="s">
        <v>0</v>
      </c>
      <c r="AC10" s="71" t="s">
        <v>31</v>
      </c>
      <c r="AD10" s="75" t="s">
        <v>34</v>
      </c>
      <c r="AE10" s="72" t="s">
        <v>11</v>
      </c>
      <c r="AF10" s="73" t="s">
        <v>0</v>
      </c>
      <c r="AG10" s="71" t="s">
        <v>31</v>
      </c>
      <c r="AH10" s="74" t="s">
        <v>33</v>
      </c>
      <c r="AI10" s="70" t="s">
        <v>32</v>
      </c>
      <c r="AJ10" s="73" t="s">
        <v>0</v>
      </c>
      <c r="AK10" s="71" t="s">
        <v>31</v>
      </c>
      <c r="AL10" s="71" t="s">
        <v>31</v>
      </c>
    </row>
    <row r="11" spans="2:38" ht="14.25">
      <c r="B11" s="115" t="s">
        <v>68</v>
      </c>
      <c r="C11" s="73" t="s">
        <v>0</v>
      </c>
      <c r="D11" s="71" t="s">
        <v>31</v>
      </c>
      <c r="E11" s="74" t="s">
        <v>33</v>
      </c>
      <c r="F11" s="70" t="s">
        <v>32</v>
      </c>
      <c r="G11" s="73" t="s">
        <v>0</v>
      </c>
      <c r="H11" s="71" t="s">
        <v>31</v>
      </c>
      <c r="I11" s="68" t="s">
        <v>60</v>
      </c>
      <c r="J11" s="73" t="s">
        <v>0</v>
      </c>
      <c r="K11" s="69" t="s">
        <v>61</v>
      </c>
      <c r="L11" s="71" t="s">
        <v>31</v>
      </c>
      <c r="M11" s="73" t="s">
        <v>0</v>
      </c>
      <c r="N11" s="71" t="s">
        <v>31</v>
      </c>
      <c r="O11" s="67" t="s">
        <v>0</v>
      </c>
      <c r="P11" s="72" t="s">
        <v>11</v>
      </c>
      <c r="Q11" s="73" t="s">
        <v>0</v>
      </c>
      <c r="R11" s="71" t="s">
        <v>31</v>
      </c>
      <c r="S11" s="74" t="s">
        <v>33</v>
      </c>
      <c r="T11" s="70" t="s">
        <v>32</v>
      </c>
      <c r="U11" s="73" t="s">
        <v>0</v>
      </c>
      <c r="V11" s="71" t="s">
        <v>31</v>
      </c>
      <c r="W11" s="68" t="s">
        <v>60</v>
      </c>
      <c r="X11" s="73" t="s">
        <v>0</v>
      </c>
      <c r="Y11" s="69" t="s">
        <v>61</v>
      </c>
      <c r="Z11" s="71" t="s">
        <v>31</v>
      </c>
      <c r="AA11" s="73" t="s">
        <v>0</v>
      </c>
      <c r="AB11" s="71" t="s">
        <v>31</v>
      </c>
      <c r="AC11" s="67" t="s">
        <v>0</v>
      </c>
      <c r="AD11" s="72" t="s">
        <v>11</v>
      </c>
      <c r="AE11" s="73" t="s">
        <v>0</v>
      </c>
      <c r="AF11" s="71" t="s">
        <v>31</v>
      </c>
      <c r="AG11" s="74" t="s">
        <v>33</v>
      </c>
      <c r="AH11" s="70" t="s">
        <v>32</v>
      </c>
      <c r="AI11" s="73" t="s">
        <v>0</v>
      </c>
      <c r="AJ11" s="71" t="s">
        <v>31</v>
      </c>
      <c r="AK11" s="68" t="s">
        <v>60</v>
      </c>
      <c r="AL11" s="73" t="s">
        <v>0</v>
      </c>
    </row>
    <row r="12" spans="2:38" ht="14.25">
      <c r="B12" s="115"/>
      <c r="C12" s="71" t="s">
        <v>31</v>
      </c>
      <c r="D12" s="74" t="s">
        <v>33</v>
      </c>
      <c r="E12" s="70" t="s">
        <v>32</v>
      </c>
      <c r="F12" s="73" t="s">
        <v>0</v>
      </c>
      <c r="G12" s="71" t="s">
        <v>31</v>
      </c>
      <c r="H12" s="75" t="s">
        <v>34</v>
      </c>
      <c r="I12" s="73" t="s">
        <v>0</v>
      </c>
      <c r="J12" s="70" t="s">
        <v>32</v>
      </c>
      <c r="K12" s="71" t="s">
        <v>31</v>
      </c>
      <c r="L12" s="73" t="s">
        <v>0</v>
      </c>
      <c r="M12" s="71" t="s">
        <v>31</v>
      </c>
      <c r="N12" s="75" t="s">
        <v>34</v>
      </c>
      <c r="O12" s="72" t="s">
        <v>11</v>
      </c>
      <c r="P12" s="73" t="s">
        <v>0</v>
      </c>
      <c r="Q12" s="71" t="s">
        <v>31</v>
      </c>
      <c r="R12" s="74" t="s">
        <v>33</v>
      </c>
      <c r="S12" s="70" t="s">
        <v>32</v>
      </c>
      <c r="T12" s="73" t="s">
        <v>0</v>
      </c>
      <c r="U12" s="71" t="s">
        <v>31</v>
      </c>
      <c r="V12" s="75" t="s">
        <v>34</v>
      </c>
      <c r="W12" s="73" t="s">
        <v>0</v>
      </c>
      <c r="X12" s="70" t="s">
        <v>32</v>
      </c>
      <c r="Y12" s="71" t="s">
        <v>31</v>
      </c>
      <c r="Z12" s="73" t="s">
        <v>0</v>
      </c>
      <c r="AA12" s="71" t="s">
        <v>31</v>
      </c>
      <c r="AB12" s="75" t="s">
        <v>34</v>
      </c>
      <c r="AC12" s="72" t="s">
        <v>11</v>
      </c>
      <c r="AD12" s="73" t="s">
        <v>0</v>
      </c>
      <c r="AE12" s="71" t="s">
        <v>31</v>
      </c>
      <c r="AF12" s="74" t="s">
        <v>33</v>
      </c>
      <c r="AG12" s="70" t="s">
        <v>32</v>
      </c>
      <c r="AH12" s="73" t="s">
        <v>0</v>
      </c>
      <c r="AI12" s="71" t="s">
        <v>31</v>
      </c>
      <c r="AJ12" s="75" t="s">
        <v>34</v>
      </c>
      <c r="AK12" s="73" t="s">
        <v>0</v>
      </c>
      <c r="AL12" s="69" t="s">
        <v>61</v>
      </c>
    </row>
    <row r="13" spans="2:38" ht="14.25">
      <c r="B13" s="115" t="s">
        <v>69</v>
      </c>
      <c r="C13" s="70" t="s">
        <v>32</v>
      </c>
      <c r="D13" s="70" t="s">
        <v>32</v>
      </c>
      <c r="E13" s="73" t="s">
        <v>0</v>
      </c>
      <c r="F13" s="71" t="s">
        <v>31</v>
      </c>
      <c r="G13" s="68" t="s">
        <v>60</v>
      </c>
      <c r="H13" s="73" t="s">
        <v>0</v>
      </c>
      <c r="I13" s="69" t="s">
        <v>61</v>
      </c>
      <c r="J13" s="71" t="s">
        <v>31</v>
      </c>
      <c r="K13" s="73" t="s">
        <v>0</v>
      </c>
      <c r="L13" s="71" t="s">
        <v>31</v>
      </c>
      <c r="M13" s="67" t="s">
        <v>0</v>
      </c>
      <c r="N13" s="72" t="s">
        <v>11</v>
      </c>
      <c r="O13" s="73" t="s">
        <v>0</v>
      </c>
      <c r="P13" s="71" t="s">
        <v>31</v>
      </c>
      <c r="Q13" s="76" t="s">
        <v>81</v>
      </c>
      <c r="R13" s="70" t="s">
        <v>32</v>
      </c>
      <c r="S13" s="73" t="s">
        <v>0</v>
      </c>
      <c r="T13" s="71" t="s">
        <v>31</v>
      </c>
      <c r="U13" s="68" t="s">
        <v>60</v>
      </c>
      <c r="V13" s="73" t="s">
        <v>0</v>
      </c>
      <c r="W13" s="69" t="s">
        <v>61</v>
      </c>
      <c r="X13" s="71" t="s">
        <v>31</v>
      </c>
      <c r="Y13" s="73" t="s">
        <v>0</v>
      </c>
      <c r="Z13" s="71" t="s">
        <v>31</v>
      </c>
      <c r="AA13" s="67" t="s">
        <v>0</v>
      </c>
      <c r="AB13" s="72" t="s">
        <v>11</v>
      </c>
      <c r="AC13" s="73" t="s">
        <v>0</v>
      </c>
      <c r="AD13" s="71" t="s">
        <v>31</v>
      </c>
      <c r="AE13" s="76" t="s">
        <v>81</v>
      </c>
      <c r="AF13" s="70" t="s">
        <v>32</v>
      </c>
      <c r="AG13" s="73" t="s">
        <v>0</v>
      </c>
      <c r="AH13" s="71" t="s">
        <v>31</v>
      </c>
      <c r="AI13" s="68" t="s">
        <v>60</v>
      </c>
      <c r="AJ13" s="73" t="s">
        <v>0</v>
      </c>
      <c r="AK13" s="70" t="s">
        <v>32</v>
      </c>
      <c r="AL13" s="71" t="s">
        <v>31</v>
      </c>
    </row>
    <row r="14" spans="2:38" ht="14.25">
      <c r="B14" s="115"/>
      <c r="C14" s="71" t="s">
        <v>31</v>
      </c>
      <c r="D14" s="73" t="s">
        <v>0</v>
      </c>
      <c r="E14" s="71" t="s">
        <v>31</v>
      </c>
      <c r="F14" s="71" t="s">
        <v>31</v>
      </c>
      <c r="G14" s="73" t="s">
        <v>0</v>
      </c>
      <c r="H14" s="70" t="s">
        <v>32</v>
      </c>
      <c r="I14" s="71" t="s">
        <v>31</v>
      </c>
      <c r="J14" s="73" t="s">
        <v>0</v>
      </c>
      <c r="K14" s="71" t="s">
        <v>31</v>
      </c>
      <c r="L14" s="67" t="s">
        <v>0</v>
      </c>
      <c r="M14" s="72" t="s">
        <v>11</v>
      </c>
      <c r="N14" s="73" t="s">
        <v>0</v>
      </c>
      <c r="O14" s="71" t="s">
        <v>31</v>
      </c>
      <c r="P14" s="74" t="s">
        <v>33</v>
      </c>
      <c r="Q14" s="70" t="s">
        <v>32</v>
      </c>
      <c r="R14" s="73" t="s">
        <v>0</v>
      </c>
      <c r="S14" s="71" t="s">
        <v>31</v>
      </c>
      <c r="T14" s="71" t="s">
        <v>31</v>
      </c>
      <c r="U14" s="73" t="s">
        <v>0</v>
      </c>
      <c r="V14" s="70" t="s">
        <v>32</v>
      </c>
      <c r="W14" s="71" t="s">
        <v>31</v>
      </c>
      <c r="X14" s="73" t="s">
        <v>0</v>
      </c>
      <c r="Y14" s="71" t="s">
        <v>31</v>
      </c>
      <c r="Z14" s="68" t="s">
        <v>60</v>
      </c>
      <c r="AA14" s="72" t="s">
        <v>11</v>
      </c>
      <c r="AB14" s="73" t="s">
        <v>0</v>
      </c>
      <c r="AC14" s="71" t="s">
        <v>31</v>
      </c>
      <c r="AD14" s="74" t="s">
        <v>33</v>
      </c>
      <c r="AE14" s="70" t="s">
        <v>32</v>
      </c>
      <c r="AF14" s="73" t="s">
        <v>0</v>
      </c>
      <c r="AG14" s="71" t="s">
        <v>31</v>
      </c>
      <c r="AH14" s="75" t="s">
        <v>34</v>
      </c>
      <c r="AI14" s="73" t="s">
        <v>0</v>
      </c>
      <c r="AJ14" s="69" t="s">
        <v>61</v>
      </c>
      <c r="AK14" s="71" t="s">
        <v>31</v>
      </c>
      <c r="AL14" s="73" t="s">
        <v>0</v>
      </c>
    </row>
    <row r="15" spans="2:38" ht="14.25">
      <c r="B15" s="115" t="s">
        <v>70</v>
      </c>
      <c r="C15" s="73" t="s">
        <v>0</v>
      </c>
      <c r="D15" s="71" t="s">
        <v>31</v>
      </c>
      <c r="E15" s="75" t="s">
        <v>34</v>
      </c>
      <c r="F15" s="73" t="s">
        <v>0</v>
      </c>
      <c r="G15" s="69" t="s">
        <v>61</v>
      </c>
      <c r="H15" s="71" t="s">
        <v>31</v>
      </c>
      <c r="I15" s="73" t="s">
        <v>0</v>
      </c>
      <c r="J15" s="71" t="s">
        <v>31</v>
      </c>
      <c r="K15" s="67" t="s">
        <v>0</v>
      </c>
      <c r="L15" s="72" t="s">
        <v>11</v>
      </c>
      <c r="M15" s="73" t="s">
        <v>0</v>
      </c>
      <c r="N15" s="71" t="s">
        <v>31</v>
      </c>
      <c r="O15" s="74" t="s">
        <v>33</v>
      </c>
      <c r="P15" s="70" t="s">
        <v>32</v>
      </c>
      <c r="Q15" s="73" t="s">
        <v>0</v>
      </c>
      <c r="R15" s="71" t="s">
        <v>31</v>
      </c>
      <c r="S15" s="68" t="s">
        <v>60</v>
      </c>
      <c r="T15" s="73" t="s">
        <v>0</v>
      </c>
      <c r="U15" s="69" t="s">
        <v>61</v>
      </c>
      <c r="V15" s="71" t="s">
        <v>31</v>
      </c>
      <c r="W15" s="73" t="s">
        <v>0</v>
      </c>
      <c r="X15" s="71" t="s">
        <v>31</v>
      </c>
      <c r="Y15" s="67" t="s">
        <v>0</v>
      </c>
      <c r="Z15" s="72" t="s">
        <v>11</v>
      </c>
      <c r="AA15" s="73" t="s">
        <v>0</v>
      </c>
      <c r="AB15" s="71" t="s">
        <v>31</v>
      </c>
      <c r="AC15" s="74" t="s">
        <v>33</v>
      </c>
      <c r="AD15" s="70" t="s">
        <v>32</v>
      </c>
      <c r="AE15" s="73" t="s">
        <v>0</v>
      </c>
      <c r="AF15" s="71" t="s">
        <v>31</v>
      </c>
      <c r="AG15" s="68" t="s">
        <v>60</v>
      </c>
      <c r="AH15" s="73" t="s">
        <v>0</v>
      </c>
      <c r="AI15" s="70" t="s">
        <v>32</v>
      </c>
      <c r="AJ15" s="71" t="s">
        <v>31</v>
      </c>
      <c r="AK15" s="73" t="s">
        <v>0</v>
      </c>
      <c r="AL15" s="71" t="s">
        <v>31</v>
      </c>
    </row>
    <row r="16" spans="2:38" ht="14.25">
      <c r="B16" s="115"/>
      <c r="C16" s="71" t="s">
        <v>31</v>
      </c>
      <c r="D16" s="70" t="s">
        <v>32</v>
      </c>
      <c r="E16" s="73" t="s">
        <v>0</v>
      </c>
      <c r="F16" s="70" t="s">
        <v>32</v>
      </c>
      <c r="G16" s="71" t="s">
        <v>31</v>
      </c>
      <c r="H16" s="73" t="s">
        <v>0</v>
      </c>
      <c r="I16" s="71" t="s">
        <v>31</v>
      </c>
      <c r="J16" s="75" t="s">
        <v>34</v>
      </c>
      <c r="K16" s="72" t="s">
        <v>11</v>
      </c>
      <c r="L16" s="73" t="s">
        <v>0</v>
      </c>
      <c r="M16" s="71" t="s">
        <v>31</v>
      </c>
      <c r="N16" s="74" t="s">
        <v>33</v>
      </c>
      <c r="O16" s="70" t="s">
        <v>32</v>
      </c>
      <c r="P16" s="73" t="s">
        <v>0</v>
      </c>
      <c r="Q16" s="71" t="s">
        <v>31</v>
      </c>
      <c r="R16" s="75" t="s">
        <v>34</v>
      </c>
      <c r="S16" s="73" t="s">
        <v>0</v>
      </c>
      <c r="T16" s="70" t="s">
        <v>32</v>
      </c>
      <c r="U16" s="71" t="s">
        <v>31</v>
      </c>
      <c r="V16" s="73" t="s">
        <v>0</v>
      </c>
      <c r="W16" s="71" t="s">
        <v>31</v>
      </c>
      <c r="X16" s="75" t="s">
        <v>34</v>
      </c>
      <c r="Y16" s="72" t="s">
        <v>11</v>
      </c>
      <c r="Z16" s="73" t="s">
        <v>0</v>
      </c>
      <c r="AA16" s="71" t="s">
        <v>31</v>
      </c>
      <c r="AB16" s="74" t="s">
        <v>33</v>
      </c>
      <c r="AC16" s="70" t="s">
        <v>32</v>
      </c>
      <c r="AD16" s="73" t="s">
        <v>0</v>
      </c>
      <c r="AE16" s="71" t="s">
        <v>31</v>
      </c>
      <c r="AF16" s="75" t="s">
        <v>34</v>
      </c>
      <c r="AG16" s="73" t="s">
        <v>0</v>
      </c>
      <c r="AH16" s="69" t="s">
        <v>61</v>
      </c>
      <c r="AI16" s="71" t="s">
        <v>31</v>
      </c>
      <c r="AJ16" s="73" t="s">
        <v>0</v>
      </c>
      <c r="AK16" s="71" t="s">
        <v>31</v>
      </c>
      <c r="AL16" s="67" t="s">
        <v>0</v>
      </c>
    </row>
    <row r="17" spans="2:38" ht="14.25">
      <c r="B17" s="115" t="s">
        <v>71</v>
      </c>
      <c r="C17" s="76" t="s">
        <v>81</v>
      </c>
      <c r="D17" s="73" t="s">
        <v>0</v>
      </c>
      <c r="E17" s="69" t="s">
        <v>61</v>
      </c>
      <c r="F17" s="71" t="s">
        <v>31</v>
      </c>
      <c r="G17" s="73" t="s">
        <v>0</v>
      </c>
      <c r="H17" s="71" t="s">
        <v>31</v>
      </c>
      <c r="I17" s="67" t="s">
        <v>0</v>
      </c>
      <c r="J17" s="72" t="s">
        <v>11</v>
      </c>
      <c r="K17" s="73" t="s">
        <v>0</v>
      </c>
      <c r="L17" s="71" t="s">
        <v>31</v>
      </c>
      <c r="M17" s="74" t="s">
        <v>33</v>
      </c>
      <c r="N17" s="70" t="s">
        <v>32</v>
      </c>
      <c r="O17" s="73" t="s">
        <v>0</v>
      </c>
      <c r="P17" s="71" t="s">
        <v>31</v>
      </c>
      <c r="Q17" s="68" t="s">
        <v>60</v>
      </c>
      <c r="R17" s="73" t="s">
        <v>0</v>
      </c>
      <c r="S17" s="69" t="s">
        <v>61</v>
      </c>
      <c r="T17" s="71" t="s">
        <v>31</v>
      </c>
      <c r="U17" s="73" t="s">
        <v>0</v>
      </c>
      <c r="V17" s="71" t="s">
        <v>31</v>
      </c>
      <c r="W17" s="67" t="s">
        <v>0</v>
      </c>
      <c r="X17" s="72" t="s">
        <v>11</v>
      </c>
      <c r="Y17" s="73" t="s">
        <v>0</v>
      </c>
      <c r="Z17" s="71" t="s">
        <v>31</v>
      </c>
      <c r="AA17" s="74" t="s">
        <v>33</v>
      </c>
      <c r="AB17" s="70" t="s">
        <v>32</v>
      </c>
      <c r="AC17" s="73" t="s">
        <v>0</v>
      </c>
      <c r="AD17" s="71" t="s">
        <v>31</v>
      </c>
      <c r="AE17" s="68" t="s">
        <v>60</v>
      </c>
      <c r="AF17" s="73" t="s">
        <v>0</v>
      </c>
      <c r="AG17" s="70" t="s">
        <v>32</v>
      </c>
      <c r="AH17" s="71" t="s">
        <v>31</v>
      </c>
      <c r="AI17" s="73" t="s">
        <v>0</v>
      </c>
      <c r="AJ17" s="71" t="s">
        <v>31</v>
      </c>
      <c r="AK17" s="75" t="s">
        <v>34</v>
      </c>
      <c r="AL17" s="72" t="s">
        <v>11</v>
      </c>
    </row>
    <row r="18" spans="2:38" ht="14.25">
      <c r="B18" s="115"/>
      <c r="C18" s="73" t="s">
        <v>0</v>
      </c>
      <c r="D18" s="70" t="s">
        <v>32</v>
      </c>
      <c r="E18" s="71" t="s">
        <v>31</v>
      </c>
      <c r="F18" s="73" t="s">
        <v>0</v>
      </c>
      <c r="G18" s="71" t="s">
        <v>31</v>
      </c>
      <c r="H18" s="75" t="s">
        <v>34</v>
      </c>
      <c r="I18" s="72" t="s">
        <v>11</v>
      </c>
      <c r="J18" s="73" t="s">
        <v>0</v>
      </c>
      <c r="K18" s="71" t="s">
        <v>31</v>
      </c>
      <c r="L18" s="74" t="s">
        <v>33</v>
      </c>
      <c r="M18" s="70" t="s">
        <v>32</v>
      </c>
      <c r="N18" s="73" t="s">
        <v>0</v>
      </c>
      <c r="O18" s="71" t="s">
        <v>31</v>
      </c>
      <c r="P18" s="75" t="s">
        <v>34</v>
      </c>
      <c r="Q18" s="73" t="s">
        <v>0</v>
      </c>
      <c r="R18" s="70" t="s">
        <v>32</v>
      </c>
      <c r="S18" s="71" t="s">
        <v>31</v>
      </c>
      <c r="T18" s="73" t="s">
        <v>0</v>
      </c>
      <c r="U18" s="71" t="s">
        <v>31</v>
      </c>
      <c r="V18" s="75" t="s">
        <v>34</v>
      </c>
      <c r="W18" s="72" t="s">
        <v>11</v>
      </c>
      <c r="X18" s="73" t="s">
        <v>0</v>
      </c>
      <c r="Y18" s="71" t="s">
        <v>31</v>
      </c>
      <c r="Z18" s="74" t="s">
        <v>33</v>
      </c>
      <c r="AA18" s="70" t="s">
        <v>32</v>
      </c>
      <c r="AB18" s="73" t="s">
        <v>0</v>
      </c>
      <c r="AC18" s="71" t="s">
        <v>31</v>
      </c>
      <c r="AD18" s="75" t="s">
        <v>34</v>
      </c>
      <c r="AE18" s="73" t="s">
        <v>0</v>
      </c>
      <c r="AF18" s="69" t="s">
        <v>61</v>
      </c>
      <c r="AG18" s="71" t="s">
        <v>31</v>
      </c>
      <c r="AH18" s="73" t="s">
        <v>0</v>
      </c>
      <c r="AI18" s="71" t="s">
        <v>31</v>
      </c>
      <c r="AJ18" s="67" t="s">
        <v>0</v>
      </c>
      <c r="AK18" s="72" t="s">
        <v>11</v>
      </c>
      <c r="AL18" s="73" t="s">
        <v>0</v>
      </c>
    </row>
    <row r="19" spans="2:38" ht="14.25">
      <c r="B19" s="115" t="s">
        <v>67</v>
      </c>
      <c r="C19" s="69" t="s">
        <v>61</v>
      </c>
      <c r="D19" s="71" t="s">
        <v>31</v>
      </c>
      <c r="E19" s="73" t="s">
        <v>0</v>
      </c>
      <c r="F19" s="71" t="s">
        <v>31</v>
      </c>
      <c r="G19" s="67" t="s">
        <v>0</v>
      </c>
      <c r="H19" s="72" t="s">
        <v>11</v>
      </c>
      <c r="I19" s="73" t="s">
        <v>0</v>
      </c>
      <c r="J19" s="71" t="s">
        <v>31</v>
      </c>
      <c r="K19" s="74" t="s">
        <v>33</v>
      </c>
      <c r="L19" s="70" t="s">
        <v>32</v>
      </c>
      <c r="M19" s="73" t="s">
        <v>0</v>
      </c>
      <c r="N19" s="71" t="s">
        <v>31</v>
      </c>
      <c r="O19" s="68" t="s">
        <v>60</v>
      </c>
      <c r="P19" s="73" t="s">
        <v>0</v>
      </c>
      <c r="Q19" s="69" t="s">
        <v>61</v>
      </c>
      <c r="R19" s="71" t="s">
        <v>31</v>
      </c>
      <c r="S19" s="73" t="s">
        <v>0</v>
      </c>
      <c r="T19" s="71" t="s">
        <v>31</v>
      </c>
      <c r="U19" s="67" t="s">
        <v>0</v>
      </c>
      <c r="V19" s="72" t="s">
        <v>11</v>
      </c>
      <c r="W19" s="73" t="s">
        <v>0</v>
      </c>
      <c r="X19" s="71" t="s">
        <v>31</v>
      </c>
      <c r="Y19" s="74" t="s">
        <v>33</v>
      </c>
      <c r="Z19" s="70" t="s">
        <v>32</v>
      </c>
      <c r="AA19" s="73" t="s">
        <v>0</v>
      </c>
      <c r="AB19" s="71" t="s">
        <v>31</v>
      </c>
      <c r="AC19" s="68" t="s">
        <v>60</v>
      </c>
      <c r="AD19" s="73" t="s">
        <v>0</v>
      </c>
      <c r="AE19" s="70" t="s">
        <v>32</v>
      </c>
      <c r="AF19" s="71" t="s">
        <v>31</v>
      </c>
      <c r="AG19" s="73" t="s">
        <v>0</v>
      </c>
      <c r="AH19" s="71" t="s">
        <v>31</v>
      </c>
      <c r="AI19" s="75" t="s">
        <v>34</v>
      </c>
      <c r="AJ19" s="72" t="s">
        <v>11</v>
      </c>
      <c r="AK19" s="73" t="s">
        <v>0</v>
      </c>
      <c r="AL19" s="71" t="s">
        <v>31</v>
      </c>
    </row>
    <row r="20" spans="2:38" ht="14.25">
      <c r="B20" s="115"/>
      <c r="C20" s="71" t="s">
        <v>31</v>
      </c>
      <c r="D20" s="73" t="s">
        <v>0</v>
      </c>
      <c r="E20" s="71" t="s">
        <v>31</v>
      </c>
      <c r="F20" s="68" t="s">
        <v>60</v>
      </c>
      <c r="G20" s="72" t="s">
        <v>11</v>
      </c>
      <c r="H20" s="73" t="s">
        <v>0</v>
      </c>
      <c r="I20" s="71" t="s">
        <v>31</v>
      </c>
      <c r="J20" s="74" t="s">
        <v>33</v>
      </c>
      <c r="K20" s="70" t="s">
        <v>32</v>
      </c>
      <c r="L20" s="73" t="s">
        <v>0</v>
      </c>
      <c r="M20" s="71" t="s">
        <v>31</v>
      </c>
      <c r="N20" s="76" t="s">
        <v>81</v>
      </c>
      <c r="O20" s="73" t="s">
        <v>0</v>
      </c>
      <c r="P20" s="70" t="s">
        <v>32</v>
      </c>
      <c r="Q20" s="71" t="s">
        <v>31</v>
      </c>
      <c r="R20" s="73" t="s">
        <v>0</v>
      </c>
      <c r="S20" s="71" t="s">
        <v>31</v>
      </c>
      <c r="T20" s="68" t="s">
        <v>60</v>
      </c>
      <c r="U20" s="72" t="s">
        <v>11</v>
      </c>
      <c r="V20" s="73" t="s">
        <v>0</v>
      </c>
      <c r="W20" s="71" t="s">
        <v>31</v>
      </c>
      <c r="X20" s="74" t="s">
        <v>33</v>
      </c>
      <c r="Y20" s="70" t="s">
        <v>32</v>
      </c>
      <c r="Z20" s="73" t="s">
        <v>0</v>
      </c>
      <c r="AA20" s="71" t="s">
        <v>31</v>
      </c>
      <c r="AB20" s="75" t="s">
        <v>34</v>
      </c>
      <c r="AC20" s="73" t="s">
        <v>0</v>
      </c>
      <c r="AD20" s="69" t="s">
        <v>61</v>
      </c>
      <c r="AE20" s="71" t="s">
        <v>31</v>
      </c>
      <c r="AF20" s="73" t="s">
        <v>0</v>
      </c>
      <c r="AG20" s="71" t="s">
        <v>31</v>
      </c>
      <c r="AH20" s="67" t="s">
        <v>0</v>
      </c>
      <c r="AI20" s="72" t="s">
        <v>11</v>
      </c>
      <c r="AJ20" s="73" t="s">
        <v>0</v>
      </c>
      <c r="AK20" s="71" t="s">
        <v>31</v>
      </c>
      <c r="AL20" s="68" t="s">
        <v>60</v>
      </c>
    </row>
    <row r="22" spans="5:6" ht="14.25">
      <c r="E22" s="46" t="s">
        <v>0</v>
      </c>
      <c r="F22" s="47">
        <f>COUNTIF(C7:AL20,"PAN")</f>
        <v>164</v>
      </c>
    </row>
    <row r="23" spans="5:6" ht="14.25">
      <c r="E23" s="79" t="s">
        <v>31</v>
      </c>
      <c r="F23" s="47">
        <f>COUNTIF(C7:AL20,"PRI")</f>
        <v>151</v>
      </c>
    </row>
    <row r="24" spans="5:6" ht="14.25">
      <c r="E24" s="48" t="s">
        <v>32</v>
      </c>
      <c r="F24" s="47">
        <f>COUNTIF(C7:AL20,"PRD")</f>
        <v>55</v>
      </c>
    </row>
    <row r="25" spans="5:6" ht="14.25">
      <c r="E25" s="78" t="s">
        <v>33</v>
      </c>
      <c r="F25" s="47">
        <f>COUNTIF(C7:AL20,"PT")</f>
        <v>29</v>
      </c>
    </row>
    <row r="26" spans="5:6" ht="14.25">
      <c r="E26" s="77" t="s">
        <v>34</v>
      </c>
      <c r="F26" s="47">
        <f>COUNTIF(C7:AL20,"PVEM")</f>
        <v>22</v>
      </c>
    </row>
    <row r="27" spans="5:6" ht="14.25">
      <c r="E27" s="49" t="s">
        <v>60</v>
      </c>
      <c r="F27" s="47">
        <f>COUNTIF(C7:AL20,"CONV")</f>
        <v>23</v>
      </c>
    </row>
    <row r="28" spans="5:6" ht="14.25">
      <c r="E28" s="50" t="s">
        <v>11</v>
      </c>
      <c r="F28" s="47">
        <f>COUNTIF(C7:AL20,"NA")</f>
        <v>36</v>
      </c>
    </row>
    <row r="29" spans="5:6" ht="14.25">
      <c r="E29" s="51" t="s">
        <v>61</v>
      </c>
      <c r="F29" s="47">
        <f>COUNTIF(C7:AL20,"PSD")</f>
        <v>19</v>
      </c>
    </row>
    <row r="30" spans="5:6" ht="14.25">
      <c r="E30" s="47" t="s">
        <v>82</v>
      </c>
      <c r="F30" s="47">
        <f>COUNTIF(C7:AL20," ")</f>
        <v>5</v>
      </c>
    </row>
  </sheetData>
  <mergeCells count="11">
    <mergeCell ref="AB5:AL5"/>
    <mergeCell ref="B7:B8"/>
    <mergeCell ref="B9:B10"/>
    <mergeCell ref="B19:B20"/>
    <mergeCell ref="C2:AL3"/>
    <mergeCell ref="C4:AL4"/>
    <mergeCell ref="B11:B12"/>
    <mergeCell ref="B13:B14"/>
    <mergeCell ref="B15:B16"/>
    <mergeCell ref="B17:B18"/>
    <mergeCell ref="C5:AA5"/>
  </mergeCells>
  <printOptions/>
  <pageMargins left="0.75" right="0.75" top="1" bottom="1" header="0" footer="0"/>
  <pageSetup horizontalDpi="300" verticalDpi="300" orientation="landscape" paperSize="5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ALDO</dc:creator>
  <cp:keywords/>
  <dc:description/>
  <cp:lastModifiedBy>Blanda Delia Montaño Mojuta</cp:lastModifiedBy>
  <cp:lastPrinted>2008-12-09T02:43:52Z</cp:lastPrinted>
  <dcterms:created xsi:type="dcterms:W3CDTF">2008-04-02T17:29:32Z</dcterms:created>
  <dcterms:modified xsi:type="dcterms:W3CDTF">2008-12-09T02:45:01Z</dcterms:modified>
  <cp:category/>
  <cp:version/>
  <cp:contentType/>
  <cp:contentStatus/>
</cp:coreProperties>
</file>